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madkins\Desktop\"/>
    </mc:Choice>
  </mc:AlternateContent>
  <xr:revisionPtr revIDLastSave="0" documentId="8_{4120674C-150D-47FB-9A20-1EA6068491CD}" xr6:coauthVersionLast="47" xr6:coauthVersionMax="47" xr10:uidLastSave="{00000000-0000-0000-0000-000000000000}"/>
  <bookViews>
    <workbookView xWindow="-120" yWindow="-120" windowWidth="29040" windowHeight="15840" xr2:uid="{BB77EB7B-A8C3-4F3B-99D8-948DF007F2CF}"/>
  </bookViews>
  <sheets>
    <sheet name="PSRC's BIL Overview"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8" i="1" l="1"/>
  <c r="C8" i="1"/>
  <c r="D49" i="1" l="1"/>
  <c r="C49" i="1"/>
  <c r="E46" i="1"/>
  <c r="C39" i="1"/>
  <c r="E39" i="1" s="1"/>
  <c r="C27" i="1"/>
  <c r="E27" i="1" s="1"/>
  <c r="C42" i="1"/>
  <c r="E42" i="1" s="1"/>
  <c r="C38" i="1"/>
  <c r="E38" i="1" s="1"/>
  <c r="D28" i="1"/>
  <c r="C33" i="1"/>
  <c r="E33" i="1" s="1"/>
  <c r="C31" i="1"/>
  <c r="E31" i="1" s="1"/>
  <c r="E34" i="1"/>
  <c r="C43" i="1"/>
  <c r="F4" i="1"/>
  <c r="F9" i="1"/>
  <c r="C9" i="1"/>
  <c r="E9" i="1" s="1"/>
  <c r="F18" i="1"/>
  <c r="F19" i="1" s="1"/>
  <c r="E18" i="1"/>
  <c r="F7" i="1"/>
  <c r="E7" i="1"/>
  <c r="F21" i="1"/>
  <c r="E21" i="1"/>
  <c r="F13" i="1"/>
  <c r="C13" i="1"/>
  <c r="E13" i="1" s="1"/>
  <c r="E12" i="1"/>
  <c r="E15" i="1"/>
  <c r="E11" i="1"/>
  <c r="E10" i="1"/>
  <c r="E16" i="1"/>
  <c r="E6" i="1"/>
  <c r="D19" i="1"/>
  <c r="C19" i="1"/>
  <c r="E20" i="1"/>
  <c r="E49" i="1" l="1"/>
  <c r="E19" i="1"/>
</calcChain>
</file>

<file path=xl/sharedStrings.xml><?xml version="1.0" encoding="utf-8"?>
<sst xmlns="http://schemas.openxmlformats.org/spreadsheetml/2006/main" count="552" uniqueCount="229">
  <si>
    <r>
      <t xml:space="preserve">Program </t>
    </r>
    <r>
      <rPr>
        <i/>
        <sz val="11"/>
        <color theme="1"/>
        <rFont val="Arial Narrow"/>
        <family val="2"/>
      </rPr>
      <t>(links to Fact Sheets or other official information where available)</t>
    </r>
  </si>
  <si>
    <t>% change</t>
  </si>
  <si>
    <r>
      <t xml:space="preserve">WA state expected allocation </t>
    </r>
    <r>
      <rPr>
        <b/>
        <u/>
        <vertAlign val="superscript"/>
        <sz val="13"/>
        <color theme="10"/>
        <rFont val="Arial Narrow"/>
        <family val="2"/>
      </rPr>
      <t>1</t>
    </r>
  </si>
  <si>
    <t>Programming Lead</t>
  </si>
  <si>
    <t>Status</t>
  </si>
  <si>
    <t>Eligible Recipients</t>
  </si>
  <si>
    <t>Overview</t>
  </si>
  <si>
    <t>Formula Programs - funds that are distributed to areas based on formulas specified in Federal law</t>
  </si>
  <si>
    <t>Roads, Bridges &amp; Major Projects</t>
  </si>
  <si>
    <t>PSRC</t>
  </si>
  <si>
    <t>X</t>
  </si>
  <si>
    <t>PSRC 2022 FHWA funding competitions concluded; Next competiton in 2024.</t>
  </si>
  <si>
    <t>State and Local Governments</t>
  </si>
  <si>
    <t xml:space="preserve">The Surface Transportation Block Grant Program (STBG) promotes flexibility in State and local transportation decisions and provides flexible funding to best address State and local transportation needs. Eligible projects include highway/bridge construction/repair; transit capital projects; bicycle, pedestrian and recreational trails; and construction of ferry boats and terminals. BIL adds several new eligibilities including wildlife crossings, EV charging infrastructure, and ITS technologies. </t>
  </si>
  <si>
    <t>STBG set-aside for Transportation Alternatives (TA)</t>
  </si>
  <si>
    <t>Next PSRC TAP competition TBD</t>
  </si>
  <si>
    <t>Provides  funds for smaller-scale transportation projects such as pedestrians and bicycle facilities, historic preservation, safe routes to school and other transportation-related activities. BIL increases TAP funding to 10% of the STBG amount.</t>
  </si>
  <si>
    <t>Congestion Mitigation &amp; Air Quality (CMAQ)</t>
  </si>
  <si>
    <t>Flexible funding source to State and local governments for transportation projects and programs to help meet the requirements of the Clean Air Act. Funding is available to reduce congestion and improve air quality for areas that do not meet the National Ambient Air Quality Standards for ozone, carbon monoxide, or particulate matter (nonattainment areas) and for former nonattainment areas that are now in compliance (maintenance areas). BIL adds that MPOs can now request the Secretary to assist with tracking progress made in minority or low-income populations as part of a performance plan. Also adds shared micromobility systems and medium/heavy duty zero emission vehicles and charging equipment as eligible projects.</t>
  </si>
  <si>
    <t>National Highway Performance Program (NHPP)</t>
  </si>
  <si>
    <t>WSDOT</t>
  </si>
  <si>
    <t>ongoing</t>
  </si>
  <si>
    <t>States</t>
  </si>
  <si>
    <t>Provides support for the condition and performance of the National Highway System (NHS); provides support for the construction of new facilities on the NHS; to ensure that investments of Federal-aid funds in highway construction are directed to support progress toward the achievement of performance targets established in a State's asset management plan for the NHS. BIL adds “providing support for activities to increase the resiliency” of the National Highway System part of the program purpose. Allows up to 15% of NHPP funds for protective features including raising roadway grades, relocating roadways, stabilizing slide areas etc. Also adds new eligibilties for undergrounding public utility infrastructure; resiliency improvements on the NHS; and cybersecurity protection.</t>
  </si>
  <si>
    <t>Highway Safety Improvement Program (HSIP)</t>
  </si>
  <si>
    <t>Safety</t>
  </si>
  <si>
    <t>Core Federal-aid program with the purpose to achieve a significant reduction in traffic fatalities and serious injuries on all public roads, including non-State-owned roads and roads on tribal land. The HSIP requires a data-driven, strategic approach to improving highway safety on all public roads with a focus on performance.BIL restores ability to fund certain non-infrastructure activities such as educational campaigns. Includes leading pedestrian intervals, traffic calming / speed reduction measure, ped/bike/vehicle separation. Defines “safe system approach” and “vulnerable road user”. Also does not extend FAST Act prohibiton on using HSIP to fund automated traffic enforcement systems.</t>
  </si>
  <si>
    <t>HSIP set-aside for Railroad-Highway Crossings</t>
  </si>
  <si>
    <t>open until 8/26/22</t>
  </si>
  <si>
    <t>Owners of any public Rail-Highway grade crossings</t>
  </si>
  <si>
    <t>Provides funds for safety improvements to reduce the number of fatalities, injuries, and crashes at public railway-highway grade crossings.</t>
  </si>
  <si>
    <t>National Highway Freight Program (NHFP)</t>
  </si>
  <si>
    <t>Metropolitan Planning</t>
  </si>
  <si>
    <t>MPOs</t>
  </si>
  <si>
    <t>Establishes a cooperative, continuous, and comprehensive framework for making transportation investment decisions in metropolitan areas. Program oversight is a joint Federal Highway Administration/Federal Transit Administration responsibility. BIL requires MPOs to consider the equitable and proportional representation of the population of the metropolitan planning area when designating officials or representatives; Requires MPOs to use social media / other web-based tools to encourage public participation; Requires MPOs to consult with affordable housing organizations, and adds an optional housing coordination process that MPOs can integrate into the planning process.</t>
  </si>
  <si>
    <t>Metropolitan Transportation Planning - 5303</t>
  </si>
  <si>
    <t>Public Transportation</t>
  </si>
  <si>
    <t>States and MPOs</t>
  </si>
  <si>
    <t>Urbanized Area Formula Grants - 5307</t>
  </si>
  <si>
    <t>next PSRC FTA funding competion TBD</t>
  </si>
  <si>
    <t>States, Local and Tribal Governments</t>
  </si>
  <si>
    <t>Provides funds for a variety of planning and capital transit projects, such as bus purchases, transit facilities, etc. Section 5307 funds may also be used for projects previously eligible under the eliminated Job Access and Reverse Commute Program (JARC).</t>
  </si>
  <si>
    <t>Enhanced Mobility of Seniors &amp; Individuals with Disabilities - 5310</t>
  </si>
  <si>
    <t>closes 10/27/22</t>
  </si>
  <si>
    <t>Public transit agencies, Local and Tribal Governments, Nonprofits</t>
  </si>
  <si>
    <t>The 5310 program is designed to supplement FTA's other capital assistance programs by funding transportation projects for seniors and individuals with disabilities in all areas</t>
  </si>
  <si>
    <t>State and local government authorities in UZAs with fixed guideway and high intensity motorbus systems in revenue service for at least seven years.</t>
  </si>
  <si>
    <t xml:space="preserve">Provides funds for a variety of projects for maintenance, replacement and rehabilitation of high-intensity fixed guideway (HIFG) and bus (HIMB) systems, and to develop and implement transit asset management plans. </t>
  </si>
  <si>
    <t>Grants for Buses and Bus Facilities Program - 5339 (formula)</t>
  </si>
  <si>
    <t>Designated recipients that operate fixed route bus service or that allocate funding to fixed route bus operators; and state or local governmental entities that operate fixed route bus service that are eligible to receive direct grants under the Urbanized Area Formula (Section 5307) and Rural Formula (Section 5311) programs.</t>
  </si>
  <si>
    <t>Provides funds to replace, rehabilitate, purchase, or lease buses and bus related equipment and to rehabilitate, purchase, construct, or lease bus-related facilities.</t>
  </si>
  <si>
    <t>Carbon Reduction</t>
  </si>
  <si>
    <t>Resilience</t>
  </si>
  <si>
    <t>N/A</t>
  </si>
  <si>
    <t>TBD</t>
  </si>
  <si>
    <t>Provides funds for projects designed to reduce transportation emissions.</t>
  </si>
  <si>
    <t>Promoting Resilient Operations for Transformative, Efficient, and Cost-Saving Transportation (PROTECT) (also a discretionary program)</t>
  </si>
  <si>
    <t>The PROTECT Formula Program will support planning, resilience improvements, community resilience and evacuation routes, and at-risk coastal infrastructure. Highway, transit, and certain port projects are eligible.</t>
  </si>
  <si>
    <t>Provides funds to replace, rehabilitate, preserve, protect, and construct highway bridges. Funds may be used for highway bridge replacement, rehabilitation, preservation, protection, or construction projects on public roads.</t>
  </si>
  <si>
    <t>National EV Infrastructure (formula)</t>
  </si>
  <si>
    <t>Electric Vehicles, Buses and Ferries</t>
  </si>
  <si>
    <t>Provides funding to States to strategically deploy electric vehicle (EV) charging infrastructure and to establish an interconnected network to facilitate data collection, access, and reliability.</t>
  </si>
  <si>
    <t>Discretionary Programs - funds that are awarded to projects through national competitions</t>
  </si>
  <si>
    <t>New Starts Grants -- 5309 d</t>
  </si>
  <si>
    <t>see note 2</t>
  </si>
  <si>
    <t>FTA</t>
  </si>
  <si>
    <t>State and local government agencies, including transit agencies.</t>
  </si>
  <si>
    <t xml:space="preserve">Provides funding for fixed guideway investments such as new and expanded rapid rail, commuter rail, light rail, streetcars, bus rapid transit, and ferries, as well as corridor-based bus rapid transit investments that emulate the features of rail. </t>
  </si>
  <si>
    <t>Core Capacity Grants -- 5309 e</t>
  </si>
  <si>
    <t>Small Starts Grants --  5309 h</t>
  </si>
  <si>
    <t>Bridge Investment Program (discretionary)</t>
  </si>
  <si>
    <t>FHWA</t>
  </si>
  <si>
    <t>closes 8/9/22 (large bridge projects); 9/8/22 (all other bridge projects)</t>
  </si>
  <si>
    <t>States, TMAs, Local and Tribal Governments</t>
  </si>
  <si>
    <t>New program to encourage bridge repair that will improve safety, efficiency, and reliability of people and freight movement, and leverages non-Federal contributions. Allows for bridge bundling and culvert work as well. Projects to replace, rehabilitate, preserve or protect one or more bridges on the National Bridge Inventory are eligible. Projects to replace or rehabilitate culverts to improve flood control and improve habitat connectivity for aquatic species.Projects must begin within 18 months after funds are obligated and preliminary engineering must be complete.  Bridge Investment Program funding is unique in three key areas because it:
•	Allows multi-year grant agreements to fund large projects by making it possible to take a project through pre-construction activities and into construction.
•	Offers grants that help fund the planning process, including planning, feasibility analysis and revenue forecasting associated with the development of a project that would subsequently be eligible to apply for the Bridge Investment Program.
•	Offers two types of construction grants, covering “large” projects over $100 million and “bridge projects” at up to $100 million.</t>
  </si>
  <si>
    <t>Grants for Planning, Feasibility Analysis, and Revenue Forecasting (Bridge Investment Program set-aside)</t>
  </si>
  <si>
    <t>closed 7/25/22</t>
  </si>
  <si>
    <t>New program to support projects to improve bridge / culvert condition, safety, efficiency, and reliability. Eligible projects will replace, rehabilitate, preserve or protect one or more bridges on the National Bridge Inventory, or replace or rehabilitate culverts to improve flood control and improve habitat connectivity for aquatic species.</t>
  </si>
  <si>
    <t>Ferry Boat -- Urbanized Area Passenger Ferry Program - 5307</t>
  </si>
  <si>
    <t>closes 9/6/22</t>
  </si>
  <si>
    <t>States, Local and Tribal Governments, Special Districts</t>
  </si>
  <si>
    <t xml:space="preserve">Competitive program for passenger ferry capital projects in urbanized areas. </t>
  </si>
  <si>
    <t>Safe Streets and Roads for All Grant Program</t>
  </si>
  <si>
    <t>USDOT</t>
  </si>
  <si>
    <t>closes 9/15/22</t>
  </si>
  <si>
    <t>MPOs, Local and Tribal Governments</t>
  </si>
  <si>
    <t>New program to provide funding to support local initiatives to prevent death and serious injury on roads and streets, e.g. Target Zero. Eligible uses are either (A) to develop a comprehensive safety action plan; (B) to conduct planning, design, and development activities for projects and strategies identified in a comprehensive safety action plan; or (C) to carry out projects and strategies identified in a comprehensive safety action plan.</t>
  </si>
  <si>
    <t>All Stations Accessibility Program (ASAP)</t>
  </si>
  <si>
    <t>closes 9/30/22</t>
  </si>
  <si>
    <t>States and local government authorities</t>
  </si>
  <si>
    <t>Provides capital funding to upgrade the accessibility of legacy rail fixed guideway public transportation systems for people with disabilities, including those who use wheelchairs.</t>
  </si>
  <si>
    <t>Railroad Crossing Elimination Program</t>
  </si>
  <si>
    <t>FRA</t>
  </si>
  <si>
    <t>closes 10/4/22</t>
  </si>
  <si>
    <t>States, MPOs, Local and Tribal governments, Ports</t>
  </si>
  <si>
    <t>New program to fund highway-rail or pathway-rail grade crossing improvement projects that focus on improving the safety and mobility of people and goods. Eligible projects include grade separation, track relocation, improvement or installation of protective features, other safety projects, a group of any of the above projects, and planning and design of eligible projects.</t>
  </si>
  <si>
    <t>National Culvert Removal, Replacement, and Restoration Grant Program</t>
  </si>
  <si>
    <t>anticipated Summer 2022</t>
  </si>
  <si>
    <t>New program that provides supplemental funding for grants to a State, local government, or an Indian Tribe on a competitive basis for projects that replace, remove, and/or repair culverts or weirs.</t>
  </si>
  <si>
    <t>Consolidated Rail Infrastructure and Safety Improvement Grants (CRISI)</t>
  </si>
  <si>
    <t>Passenger &amp; Freight Rail</t>
  </si>
  <si>
    <t>anticipated August 2022</t>
  </si>
  <si>
    <t>States, Interstate Compacts, Amtrak and other intercity passenger rail carriers, Class II/III Railroads, Tribes</t>
  </si>
  <si>
    <t>Provides funding for capital projects that will improve passenger and freight rail transportation systems in terms of safety, efficiency, or reliability.  </t>
  </si>
  <si>
    <t>Strengthening Mobility and Revolutionizing Transportation (SMART)</t>
  </si>
  <si>
    <t>anticipated September 2022</t>
  </si>
  <si>
    <t>States, MPOs, Local and Tribal Governments, Public Transit Agencies, Public Toll Authorities</t>
  </si>
  <si>
    <t>New program to provide funding for communities to conduct demonstration projects focused on advanced smart city or community technologies and systems in a variety of communities to improve transportation efficiency and safety. Eligible projects will demonstrate at least one of the following: Coordinate Automation, Connected Vehicles,Intelligent sensor-based infrastructure, Systems integration, Commerce delivery and logistics, Leveraging use of innovative aviation technology, Smart grid, and/or Smart technology traffic signals.</t>
  </si>
  <si>
    <t>Federal-State Partnership for Intercity Passenger Rail</t>
  </si>
  <si>
    <t>anticipated October 2022</t>
  </si>
  <si>
    <t>States, Local and Tribal Governments, Amtrak</t>
  </si>
  <si>
    <t>Program that funds capital projects that reduce the state of good repair backlog, improve performance, or expand or establish new intercity passenger rail service, including privately operated intercity passenger rail service if an eligible applicant is involved.</t>
  </si>
  <si>
    <t>Charging and Fueling infrastructure (Communities + Corridors)</t>
  </si>
  <si>
    <t>anticipated sometime in 2022</t>
  </si>
  <si>
    <t>States, MPOs, Local and Tribal Governments</t>
  </si>
  <si>
    <t>New program to deploy electric vehicle (EV) charging and hydrogen/propane/natural gas fueling infrastructure along designated alternative fuel corridors and in communities. Program funds will be made available each fiscal year for Community Grants, to install EV charging and alternative fuel in locations on public roads, schools, parks, and in publicly accessible parking facilities. These grants will be prioritized for rural areas, low-and moderate-income neighborhoods, and communities with low ratios of private parking, or high ratios of multiunit dwellings. Eligible projects include acquisition and installation of publicly accessible EV charging or alternative fueling infrastructure, operating assistance (for the first 5 years after installation), acquisition and installation of traffic control devices</t>
  </si>
  <si>
    <t>Local and Regional Project Assistance (RAISE – was BUILD/TIGER)</t>
  </si>
  <si>
    <t>closed 4/14/22</t>
  </si>
  <si>
    <t>States, Local and Tribal Governments, Ports, or a partnership beween Amtrak and one of the aforementioned entitities</t>
  </si>
  <si>
    <t>RAISE allows project sponsors at the State and local levels to obtain funding for multi-modal, multi-jurisdictional projects that are more difficult to support through traditional DOT programs.</t>
  </si>
  <si>
    <t>Nationally Significant Multimodal Freight and Highways Projects (INFRA)</t>
  </si>
  <si>
    <t>closed 5/23/22</t>
  </si>
  <si>
    <t>Awards competitive grants for multimodal freight and highway projects of national or regional significance to improve the safety, efficiency, and reliability of the movement of freight and people in and across rural and urban areas. Projects that improve safety, generate economic benefits, reduce congestion, enhance resiliency, and hold the greatest promise to eliminate freight bottlenecks and improve critical freight movements are eligible.</t>
  </si>
  <si>
    <t>National Infrastructure Project Assistance (MEGA)</t>
  </si>
  <si>
    <t>States, MPOs, Local and Tribal Governments, or a partnership between Amtrak and one of the aforementioned entities</t>
  </si>
  <si>
    <t xml:space="preserve">Supports large, complex projects that are difficult to fund by other means and likely to generate national or regional economic, mobility, or safety benefits. </t>
  </si>
  <si>
    <t>Rural Surface Transportation Grant Program (RURAL)</t>
  </si>
  <si>
    <t>States, RTPOs, Local and Tribal Governments</t>
  </si>
  <si>
    <t>Supports projects to improve and expand the surface transportation infrastructure in rural areas to increase connectivity, improve the safety and reliability of the movement of people and freight, and generate regional economic growth and improve quality of life.</t>
  </si>
  <si>
    <t>Bus Competitive Grants -- 5339 (a discretionary component of Grants for Buses and Bus Facilities Program)</t>
  </si>
  <si>
    <t>closed 5/31/22</t>
  </si>
  <si>
    <t>Low or No Emission Bus competitive grants -- 5339 (a discretionary component of Grants for Buses and Bus Facilities Program)</t>
  </si>
  <si>
    <t>Provides capital funding to replace, rehabilitate, purchase, or lease buses and bus related equipment and to rehabilitate, purchase, construct, or lease bus-related facilities. Provides capital funding for low or no emissions bus projects.</t>
  </si>
  <si>
    <t>Pilot Program for TOD planning</t>
  </si>
  <si>
    <t>State or local governmental authorities</t>
  </si>
  <si>
    <t>Continuation of pilot program for site specific and comprehensive planning funded through the program must examine ways to improve economic development and ridership, foster multimodal connectivity and accessibility, improve transit access for pedestrian and bicycle traffic, engage the private sector, identify infrastructure needs, and enable mixed-use development near transit stations</t>
  </si>
  <si>
    <t>Reduction of Truck Emissions at Port Facilities</t>
  </si>
  <si>
    <t>Ports and Waterways</t>
  </si>
  <si>
    <t>None specified</t>
  </si>
  <si>
    <t>New program  to reduce truck idling and emissions at ports, including through the advancement of port electrification. Grants are intended to test, evaluate, and deploy projects that reduce port-related emissions.</t>
  </si>
  <si>
    <t>Congestion Relief Program</t>
  </si>
  <si>
    <t>States, MPOs, Cities/Municipalities</t>
  </si>
  <si>
    <t>New program to advance innovative, integrated, and multimodal solutions to reduce congestion and the related economic and environmental costs in the most congested metropolitan areas with an urbanized area population of 1 million+. Eligibilites include planning, design, implementation, and construction activities to achieve the program goals, including: deployment and operation of integrated congestion management systems, systems that implement or enforce high occupancy vehicle toll lanes or pricing strategies, or mobility services; and incentive programs that encourage carpooling, nonhighway travel during peak periods, or travel during nonpeak periods. Subject to certain requirements and approval by the Secretary, provides for tolling on the Interstate System as part of a project carried out with a grant under the program.</t>
  </si>
  <si>
    <t>Promoting Resilient Operations for Transformative, Efficient, and Cost-Saving Transportation (PROTECT) (also a formula program)</t>
  </si>
  <si>
    <t>States, MPOs, Local and Tribal Governments, Special Purpose Districts</t>
  </si>
  <si>
    <t>PROTECT Grants will support planning, resilience improvements, community resilience and evacuation routes, and at-risk coastal infrastructure.</t>
  </si>
  <si>
    <t>Healthy Streets Program</t>
  </si>
  <si>
    <t>Climate, Equity</t>
  </si>
  <si>
    <t>New program to expand the use of cool pavement and porous pavement and expand tree cover. Goals of the program are to mitigate urban heat islands, improve air quality, and to reduce the extent of impervious surfaces, reduce stormwater run-off and flood risks, and reduce heat impacts to infrastructure and road users.</t>
  </si>
  <si>
    <t>Stopping Threats on Pedestrians</t>
  </si>
  <si>
    <t>New grant program for local government entities to install bollards for pedestrian protection</t>
  </si>
  <si>
    <t>Invasive Plant Elimination Program</t>
  </si>
  <si>
    <t>New program providing grants to states to eliminate or control invasive species. Prioritizes and incentivizes projects that utilize revegetation with native plants and wildflowers</t>
  </si>
  <si>
    <t>Pollinator-Friendly Practices on Road-Sides and Highway Rights-of-Way</t>
  </si>
  <si>
    <t>New grant program for activities to benefit pollinators on roadsides and highway rights-of-way, including the planting and seeding of native, locally-appropriate grasses and wildflowers</t>
  </si>
  <si>
    <t>Active Transportation Infrastructure Investment Program</t>
  </si>
  <si>
    <t>States, MPOs, RTPOs, Local and Tribal governments</t>
  </si>
  <si>
    <t>New program to construct projects that provide safe and connected active transportation facilities in an active transportation network or active transportation spine</t>
  </si>
  <si>
    <t>Crash Data</t>
  </si>
  <si>
    <t>NHTSA</t>
  </si>
  <si>
    <t>States, Secretary of the Interior (for Tribal Governments)</t>
  </si>
  <si>
    <t>New grant program to assist states in the modernization of state data collection systems to enable full electronic data transfer and update the National Highway Traffic Safety Administration system to manage and support State electronic data transfers. Crash data collection system will now need to include data elements that distinguish individual personal conveyance vehicles, such as electric scooters and bicycles, from other vehicles involved in a crash.</t>
  </si>
  <si>
    <t>Competitive Grants for Rail vehicle replacement - 5337 f</t>
  </si>
  <si>
    <t>State and local government authorities</t>
  </si>
  <si>
    <t>Capital projects for the replacement of rail rolling stock. Not more than three new competitive awards to eligible projects may be announced each fiscal year. FTA may select projects for multi-year awards.</t>
  </si>
  <si>
    <t>Public Transportation Innovation -- 5312</t>
  </si>
  <si>
    <t>Eligible recipients are determined for each competition, and may include: universities, public transportation systems, state DOTs, non-profit and for-profit entities, amongst others.</t>
  </si>
  <si>
    <t>Awards funding to advance innovative public transportation research and development</t>
  </si>
  <si>
    <t>New Pilot Programs - discretionary programs created under the BIL to evaluate the effectiveness of new approaches</t>
  </si>
  <si>
    <t>Electric or Low-Emitting Ferries</t>
  </si>
  <si>
    <t>$250,000,000 / $500,000,000</t>
  </si>
  <si>
    <t>Any eligible recipient of Section 5307 or Section 5311 funding</t>
  </si>
  <si>
    <t>Pilot program to provide grants for the purchase of electric or low-emitting ferries and the electrification of or other reduction of emissions from existing ferries.  Eligible projects include purchase of electric or low-emitting ferry vessels that reduce emissions by using alternative fuels or on-board energy storage systems and related charging infrastructure to reduce emissions or produce zero onboard emissions under normal operation.</t>
  </si>
  <si>
    <t>Reconnecting Communities Pilot Program</t>
  </si>
  <si>
    <t>closes 10/13/22</t>
  </si>
  <si>
    <t>States, MPOs, Local and Tribal Governments, and Non-profits are eligible for planning. Construction grants are limited to the owners of the facility.</t>
  </si>
  <si>
    <t>Pilot program to support planning, capital construction, and technical assistance to equitably and safely restore community connectivity through the removal, retrofit, mitigation, or replacement of eligible transportation infrastructure facilities that create barriers to mobility, access, or economic development. Planning and Capital Construction are both eligible.</t>
  </si>
  <si>
    <t>State Incentives Pilot Program (set aside within INFRA for projects with higher state share)</t>
  </si>
  <si>
    <t>States, TMAs, Local and Tribal Governments, Special Districts, FLMAs</t>
  </si>
  <si>
    <t>Pilot program to advance projects that improve safety, generate economic benefits, reduce congestion, enhance resiliency, and hold the greatest promise to eliminate freight bottlenecks and improve critical freight movements.</t>
  </si>
  <si>
    <t>Electric Drive Vehicle Battery Recycling and 2nd Life Apps</t>
  </si>
  <si>
    <t>Dept of Energy</t>
  </si>
  <si>
    <t>closed 7/19/22</t>
  </si>
  <si>
    <t>States, Local Governments, Private entities, Institutions of Higher Education</t>
  </si>
  <si>
    <t>Provides funding (i) to conduct research, development, testing, evaluation of solutions to increase the rate and productivity of electric drive vehicle battery recycling; and(ii) for research, development, and demonstration projects to create innovative and practical approaches to increase the recycling and second-use of electric drive vehicle batteries.</t>
  </si>
  <si>
    <t>Wildlife Crossings</t>
  </si>
  <si>
    <t>State DOTs, MPOs, RTAs, Local and Tribal Governments, Special Districts, FLMAs</t>
  </si>
  <si>
    <t>Pilot program to support projects that seek to reduce the number of wildlife-vehicle collisions, and in carrying out that purpose, improve habitat connectivity.</t>
  </si>
  <si>
    <t>Prioritization Process Pilot Program</t>
  </si>
  <si>
    <t>Other</t>
  </si>
  <si>
    <t>States, TMAs</t>
  </si>
  <si>
    <t>Pilot program to support data-driven approaches to planning that can be evaluated for public benefit.</t>
  </si>
  <si>
    <t>Strategic Innovation for Revenue Collection (set aside)</t>
  </si>
  <si>
    <t>States, MPOs, Local Governments</t>
  </si>
  <si>
    <t>Pilot program that requires USDOT to test the feasibility of a road usage fee and other user-based alternative revenue mechanisms to help maintain the long-term solvency of the Highway Trust Fund, through pilot projects at the State, local, and regional level.</t>
  </si>
  <si>
    <t>National Motor Vehicle Per-Mile User Fee Pilot (set aside)</t>
  </si>
  <si>
    <t>Pilot program to demonstrate a national motor vehicle per-mile user fee to restore and maintain the long-term solvency of the Highway Trust Fund and to improve and maintain the surface transportation system.</t>
  </si>
  <si>
    <t>Emerging Technology Research Pilot Program</t>
  </si>
  <si>
    <t>Pilot program to conduct emerging technology research into the impacts of CAVs.</t>
  </si>
  <si>
    <t xml:space="preserve">Research and Technology Development and Deployment </t>
  </si>
  <si>
    <t>Broad program that includes the “Open Challenge and Research Initiative Pilot Program,” where eligible entities may propose open highway challenges and research proposals that are linked to identified or potential research needs.</t>
  </si>
  <si>
    <t>Transportation Access Pilot Program</t>
  </si>
  <si>
    <t xml:space="preserve">unspecified </t>
  </si>
  <si>
    <t>States, MPOs, RTPOs</t>
  </si>
  <si>
    <t>Pilot program to develop or procure an accessibility data set and make it available to pilot participants to allow for improved planning by measuring access by different modes to delineated destinations and disaggregating the level of access by a variety of factors.</t>
  </si>
  <si>
    <t>Notes</t>
  </si>
  <si>
    <t>1 - FTA amounts for WA are based on 2022 allocations multiplied by 5</t>
  </si>
  <si>
    <t>2 - BIL includes $8 B for 5309 programs in advanced appropriations, plus an additional $15 B authorized under Division C for a total of $23 B</t>
  </si>
  <si>
    <t>Available to states and direct recipients to replace, rehabilitate and purchase buses and related equipment and to construct bus-related facilities, including technological changes or innovations to modify low or no emission vehicles or facilities.</t>
  </si>
  <si>
    <t>States, Local and Tribal Governments, including transit agencies</t>
  </si>
  <si>
    <t>State of Good Repair Grants - 5337 (formula)</t>
  </si>
  <si>
    <t>Bridge Program (formula)</t>
  </si>
  <si>
    <t>PSRC, WSDOT</t>
  </si>
  <si>
    <t>Category</t>
  </si>
  <si>
    <t xml:space="preserve">FAST Act Total </t>
  </si>
  <si>
    <t>BIL Total</t>
  </si>
  <si>
    <t>New Program</t>
  </si>
  <si>
    <t>Expanded Program</t>
  </si>
  <si>
    <t>Surface Transportation Block Grant (STBG)   [formerly STP]</t>
  </si>
  <si>
    <t>closed 3/16/22</t>
  </si>
  <si>
    <t>Funds projects designed to improve the efficient movement of freight on the National Highway Freight Network (NHFN) that preserves infrastructure, enhances safety and reduces congestion. BIL increases amount a state may obligate to freight intermodal or freight rail projects to 30% (from 10%) and adds new eligibility for lock / dam modernization and marine highway corridor projects. Increases CRFC miles from 150 to 300 and CRFC from 75 to 150.</t>
  </si>
  <si>
    <t>allocated annually</t>
  </si>
  <si>
    <t>Overview of Selected Bipartisan Infrastructure Law (BIL) Transportation Programs</t>
  </si>
  <si>
    <r>
      <t>contact Doug Cox (</t>
    </r>
    <r>
      <rPr>
        <b/>
        <sz val="11"/>
        <color theme="1"/>
        <rFont val="Arial Narrow"/>
        <family val="2"/>
      </rPr>
      <t>DCox@psrc.org</t>
    </r>
    <r>
      <rPr>
        <sz val="11"/>
        <color theme="1"/>
        <rFont val="Arial Narrow"/>
        <family val="2"/>
      </rPr>
      <t>) with comments / questions</t>
    </r>
  </si>
  <si>
    <t>next PSRC FTA funding competition TBD</t>
  </si>
  <si>
    <t>Formula Grants for Rural Areas - 5311</t>
  </si>
  <si>
    <t>Provides capital, planning, and operating assistance to states to support public transportation in rural areas with populations of less than 50,000</t>
  </si>
  <si>
    <t>*** Updated 8/17/22 ***</t>
  </si>
  <si>
    <t>allocated biennially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</si>
</sst>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4" x14ac:knownFonts="1">
    <font>
      <sz val="11"/>
      <color theme="1"/>
      <name val="Calibri"/>
      <family val="2"/>
      <scheme val="minor"/>
    </font>
    <font>
      <u/>
      <sz val="11"/>
      <color theme="10"/>
      <name val="Calibri"/>
      <family val="2"/>
      <scheme val="minor"/>
    </font>
    <font>
      <b/>
      <sz val="16"/>
      <color theme="1"/>
      <name val="Arial Narrow"/>
      <family val="2"/>
    </font>
    <font>
      <sz val="11"/>
      <color theme="1"/>
      <name val="Arial Narrow"/>
      <family val="2"/>
    </font>
    <font>
      <b/>
      <sz val="11"/>
      <color rgb="FFFF0000"/>
      <name val="Arial Narrow"/>
      <family val="2"/>
    </font>
    <font>
      <b/>
      <sz val="13"/>
      <color theme="1"/>
      <name val="Arial Narrow"/>
      <family val="2"/>
    </font>
    <font>
      <i/>
      <sz val="11"/>
      <color theme="1"/>
      <name val="Arial Narrow"/>
      <family val="2"/>
    </font>
    <font>
      <b/>
      <u/>
      <sz val="13"/>
      <color theme="10"/>
      <name val="Arial Narrow"/>
      <family val="2"/>
    </font>
    <font>
      <b/>
      <u/>
      <vertAlign val="superscript"/>
      <sz val="13"/>
      <color theme="10"/>
      <name val="Arial Narrow"/>
      <family val="2"/>
    </font>
    <font>
      <b/>
      <sz val="11"/>
      <color theme="1"/>
      <name val="Arial Narrow"/>
      <family val="2"/>
    </font>
    <font>
      <b/>
      <sz val="9"/>
      <color theme="1"/>
      <name val="Arial Narrow"/>
      <family val="2"/>
    </font>
    <font>
      <b/>
      <sz val="14"/>
      <name val="Arial Narrow"/>
      <family val="2"/>
    </font>
    <font>
      <u/>
      <sz val="11"/>
      <color theme="10"/>
      <name val="Arial Narrow"/>
      <family val="2"/>
    </font>
    <font>
      <sz val="11"/>
      <name val="Arial Narrow"/>
      <family val="2"/>
    </font>
  </fonts>
  <fills count="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s>
  <cellStyleXfs count="2">
    <xf numFmtId="0" fontId="0" fillId="0" borderId="0"/>
    <xf numFmtId="0" fontId="1" fillId="0" borderId="0" applyNumberFormat="0" applyFill="0" applyBorder="0" applyAlignment="0" applyProtection="0"/>
  </cellStyleXfs>
  <cellXfs count="51">
    <xf numFmtId="0" fontId="0" fillId="0" borderId="0" xfId="0"/>
    <xf numFmtId="0" fontId="2" fillId="0" borderId="0" xfId="0" applyFont="1"/>
    <xf numFmtId="0" fontId="3" fillId="0" borderId="0" xfId="0" applyFont="1" applyAlignment="1">
      <alignment wrapText="1"/>
    </xf>
    <xf numFmtId="0" fontId="3" fillId="0" borderId="0" xfId="0" applyFont="1"/>
    <xf numFmtId="0" fontId="3" fillId="0" borderId="0" xfId="0" applyFont="1" applyAlignment="1">
      <alignment horizontal="center"/>
    </xf>
    <xf numFmtId="0" fontId="4" fillId="0" borderId="0" xfId="0" applyFont="1" applyAlignment="1">
      <alignment horizontal="center"/>
    </xf>
    <xf numFmtId="0" fontId="3" fillId="2" borderId="0" xfId="0" applyFont="1" applyFill="1" applyAlignment="1">
      <alignment wrapText="1"/>
    </xf>
    <xf numFmtId="0" fontId="9" fillId="2" borderId="0" xfId="0" applyFont="1" applyFill="1" applyAlignment="1">
      <alignment horizontal="center" wrapText="1"/>
    </xf>
    <xf numFmtId="0" fontId="9" fillId="2" borderId="0" xfId="0" applyFont="1" applyFill="1" applyAlignment="1">
      <alignment horizontal="center"/>
    </xf>
    <xf numFmtId="0" fontId="3" fillId="2" borderId="0" xfId="0" applyFont="1" applyFill="1"/>
    <xf numFmtId="0" fontId="12" fillId="0" borderId="1" xfId="1" applyFont="1" applyBorder="1"/>
    <xf numFmtId="0" fontId="3" fillId="0" borderId="1" xfId="0" applyFont="1" applyBorder="1" applyAlignment="1">
      <alignment wrapText="1"/>
    </xf>
    <xf numFmtId="6" fontId="3" fillId="0" borderId="1" xfId="0" applyNumberFormat="1" applyFont="1" applyBorder="1"/>
    <xf numFmtId="9" fontId="3" fillId="0" borderId="1" xfId="0" applyNumberFormat="1"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center" wrapText="1"/>
    </xf>
    <xf numFmtId="0" fontId="12" fillId="0" borderId="1" xfId="1" applyFont="1" applyFill="1" applyBorder="1"/>
    <xf numFmtId="0" fontId="12" fillId="0" borderId="1" xfId="1" applyFont="1" applyBorder="1" applyAlignment="1">
      <alignment horizontal="center"/>
    </xf>
    <xf numFmtId="0" fontId="12" fillId="0" borderId="1" xfId="1" applyFont="1" applyFill="1" applyBorder="1" applyAlignment="1">
      <alignment horizontal="center" wrapText="1"/>
    </xf>
    <xf numFmtId="0" fontId="12" fillId="0" borderId="1" xfId="1" applyFont="1" applyBorder="1" applyAlignment="1">
      <alignment horizontal="left"/>
    </xf>
    <xf numFmtId="0" fontId="3" fillId="2" borderId="1" xfId="0" applyFont="1" applyFill="1" applyBorder="1" applyAlignment="1">
      <alignment horizontal="center"/>
    </xf>
    <xf numFmtId="0" fontId="3" fillId="0" borderId="2" xfId="0" applyFont="1" applyBorder="1" applyAlignment="1">
      <alignment horizontal="center"/>
    </xf>
    <xf numFmtId="0" fontId="12" fillId="0" borderId="1" xfId="1" applyFont="1" applyBorder="1" applyAlignment="1">
      <alignment wrapText="1"/>
    </xf>
    <xf numFmtId="0" fontId="3" fillId="0" borderId="1" xfId="0" applyFont="1" applyBorder="1"/>
    <xf numFmtId="0" fontId="11" fillId="2" borderId="1" xfId="0" applyFont="1" applyFill="1" applyBorder="1" applyAlignment="1">
      <alignment horizontal="left"/>
    </xf>
    <xf numFmtId="0" fontId="3" fillId="2" borderId="1" xfId="0" applyFont="1" applyFill="1" applyBorder="1" applyAlignment="1">
      <alignment wrapText="1"/>
    </xf>
    <xf numFmtId="0" fontId="3" fillId="2" borderId="1" xfId="0" applyFont="1" applyFill="1" applyBorder="1"/>
    <xf numFmtId="0" fontId="12" fillId="0" borderId="1" xfId="1" applyFont="1" applyFill="1" applyBorder="1" applyAlignment="1">
      <alignment wrapText="1"/>
    </xf>
    <xf numFmtId="0" fontId="12" fillId="0" borderId="1" xfId="1" applyFont="1" applyBorder="1" applyAlignment="1">
      <alignment horizontal="center" wrapText="1"/>
    </xf>
    <xf numFmtId="0" fontId="13" fillId="0" borderId="1" xfId="0" applyFont="1" applyBorder="1" applyAlignment="1">
      <alignment wrapText="1"/>
    </xf>
    <xf numFmtId="0" fontId="3" fillId="2" borderId="1" xfId="0" applyFont="1" applyFill="1" applyBorder="1" applyAlignment="1">
      <alignment horizontal="center" wrapText="1"/>
    </xf>
    <xf numFmtId="6" fontId="3" fillId="0" borderId="1" xfId="0" applyNumberFormat="1" applyFont="1" applyBorder="1" applyAlignment="1">
      <alignment horizontal="right" wrapText="1"/>
    </xf>
    <xf numFmtId="0" fontId="3" fillId="0" borderId="3" xfId="0" applyFont="1" applyBorder="1" applyAlignment="1">
      <alignment wrapText="1"/>
    </xf>
    <xf numFmtId="0" fontId="3" fillId="0" borderId="4" xfId="0" applyFont="1" applyBorder="1"/>
    <xf numFmtId="6" fontId="3" fillId="0" borderId="1" xfId="0" applyNumberFormat="1" applyFont="1" applyBorder="1" applyAlignment="1">
      <alignment horizontal="right"/>
    </xf>
    <xf numFmtId="0" fontId="9" fillId="0" borderId="0" xfId="0" applyFont="1" applyAlignment="1">
      <alignment horizontal="left"/>
    </xf>
    <xf numFmtId="0" fontId="3" fillId="0" borderId="0" xfId="0" applyFont="1" applyAlignment="1">
      <alignment horizontal="center" wrapText="1"/>
    </xf>
    <xf numFmtId="0" fontId="3" fillId="0" borderId="0" xfId="0" applyFont="1" applyBorder="1"/>
    <xf numFmtId="6" fontId="3" fillId="0" borderId="0" xfId="0" applyNumberFormat="1" applyFont="1" applyBorder="1"/>
    <xf numFmtId="0" fontId="3" fillId="0" borderId="0" xfId="0" applyFont="1" applyBorder="1" applyAlignment="1">
      <alignment horizontal="center"/>
    </xf>
    <xf numFmtId="0" fontId="3" fillId="0" borderId="1" xfId="0" applyFont="1" applyFill="1" applyBorder="1" applyAlignment="1">
      <alignment horizontal="center" wrapText="1"/>
    </xf>
    <xf numFmtId="0" fontId="5" fillId="3" borderId="1" xfId="0" applyFont="1" applyFill="1" applyBorder="1" applyAlignment="1">
      <alignment horizontal="center"/>
    </xf>
    <xf numFmtId="0" fontId="5" fillId="3" borderId="1" xfId="0" applyFont="1" applyFill="1" applyBorder="1" applyAlignment="1">
      <alignment horizontal="center" wrapText="1"/>
    </xf>
    <xf numFmtId="0" fontId="7" fillId="3" borderId="1" xfId="1" applyFont="1" applyFill="1" applyBorder="1" applyAlignment="1">
      <alignment horizontal="center" wrapText="1"/>
    </xf>
    <xf numFmtId="0" fontId="10" fillId="3" borderId="1" xfId="0" applyFont="1" applyFill="1" applyBorder="1" applyAlignment="1">
      <alignment horizontal="center" wrapText="1"/>
    </xf>
    <xf numFmtId="0" fontId="11" fillId="2" borderId="3" xfId="0" applyFont="1" applyFill="1" applyBorder="1" applyAlignment="1">
      <alignment horizontal="left"/>
    </xf>
    <xf numFmtId="0" fontId="3" fillId="0" borderId="5" xfId="0" applyFont="1" applyBorder="1"/>
    <xf numFmtId="6"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6" fontId="6" fillId="0" borderId="1" xfId="0" applyNumberFormat="1" applyFont="1" applyBorder="1" applyAlignment="1">
      <alignment horizontal="left"/>
    </xf>
    <xf numFmtId="0" fontId="6" fillId="0" borderId="1"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2228850</xdr:colOff>
      <xdr:row>3</xdr:row>
      <xdr:rowOff>6350</xdr:rowOff>
    </xdr:from>
    <xdr:ext cx="184731" cy="264560"/>
    <xdr:sp macro="" textlink="">
      <xdr:nvSpPr>
        <xdr:cNvPr id="2" name="TextBox 1">
          <a:extLst>
            <a:ext uri="{FF2B5EF4-FFF2-40B4-BE49-F238E27FC236}">
              <a16:creationId xmlns:a16="http://schemas.microsoft.com/office/drawing/2014/main" id="{6BB99B6E-76B1-B4C3-BB20-C52528E1C73C}"/>
            </a:ext>
          </a:extLst>
        </xdr:cNvPr>
        <xdr:cNvSpPr txBox="1"/>
      </xdr:nvSpPr>
      <xdr:spPr>
        <a:xfrm>
          <a:off x="2228850" y="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transit.dot.gov/funding/grants/fact-sheet-capital-investment-grants-program" TargetMode="External"/><Relationship Id="rId21" Type="http://schemas.openxmlformats.org/officeDocument/2006/relationships/hyperlink" Target="https://www.transit.dot.gov/funding/grants/fact-sheet-state-good-repair-and-rail-vehicle-replacement-program" TargetMode="External"/><Relationship Id="rId42" Type="http://schemas.openxmlformats.org/officeDocument/2006/relationships/hyperlink" Target="https://www.transportation.gov/grants/reconnecting-communities/reconnecting-communities-pilot-program-nofo-fy2022" TargetMode="External"/><Relationship Id="rId47" Type="http://schemas.openxmlformats.org/officeDocument/2006/relationships/hyperlink" Target="https://www.fhwa.dot.gov/bipartisan-infrastructure-law/protect_fact_sheet.cfm" TargetMode="External"/><Relationship Id="rId63" Type="http://schemas.openxmlformats.org/officeDocument/2006/relationships/hyperlink" Target="https://www.transportation.gov/grants/multimodal-project-discretionary-grant-notice-funding-opportunity" TargetMode="External"/><Relationship Id="rId68" Type="http://schemas.openxmlformats.org/officeDocument/2006/relationships/hyperlink" Target="https://www.transportation.gov/RAISEgrants/raise-nofo" TargetMode="External"/><Relationship Id="rId2" Type="http://schemas.openxmlformats.org/officeDocument/2006/relationships/hyperlink" Target="https://www.transportation.gov/bipartisan-infrastructure-law/upcoming-notice-funding-opportunity-announcements-2022" TargetMode="External"/><Relationship Id="rId16" Type="http://schemas.openxmlformats.org/officeDocument/2006/relationships/hyperlink" Target="https://www.fhwa.dot.gov/bipartisan-infrastructure-law/nhfp.cfm" TargetMode="External"/><Relationship Id="rId29" Type="http://schemas.openxmlformats.org/officeDocument/2006/relationships/hyperlink" Target="https://www.transit.dot.gov/notices-funding/low-or-no-emission-and-grants-buses-and-bus-facilities-competitive-programs-fy2022" TargetMode="External"/><Relationship Id="rId11" Type="http://schemas.openxmlformats.org/officeDocument/2006/relationships/hyperlink" Target="https://www.fhwa.dot.gov/bipartisan-infrastructure-law/ta.cfm" TargetMode="External"/><Relationship Id="rId24" Type="http://schemas.openxmlformats.org/officeDocument/2006/relationships/hyperlink" Target="https://www.transit.dot.gov/funding/grants/fact-sheet-urbanized-area-formula-grants-program" TargetMode="External"/><Relationship Id="rId32" Type="http://schemas.openxmlformats.org/officeDocument/2006/relationships/hyperlink" Target="https://www.transit.dot.gov/funding/grants/fact-sheet-buses-and-bus-facilities-program" TargetMode="External"/><Relationship Id="rId37" Type="http://schemas.openxmlformats.org/officeDocument/2006/relationships/hyperlink" Target="https://www.transportation.gov/grants/ss4a/announcement" TargetMode="External"/><Relationship Id="rId40" Type="http://schemas.openxmlformats.org/officeDocument/2006/relationships/hyperlink" Target="https://www.fhwa.dot.gov/bipartisan-infrastructure-law/ss4a_fact_sheet.cfm" TargetMode="External"/><Relationship Id="rId45" Type="http://schemas.openxmlformats.org/officeDocument/2006/relationships/hyperlink" Target="https://www.grants.gov/web/grants/view-opportunity.html?oppId=342146" TargetMode="External"/><Relationship Id="rId53" Type="http://schemas.openxmlformats.org/officeDocument/2006/relationships/hyperlink" Target="https://www.transportation.gov/grants/infra-grants-program" TargetMode="External"/><Relationship Id="rId58" Type="http://schemas.openxmlformats.org/officeDocument/2006/relationships/hyperlink" Target="https://www.transportation.gov/sites/dot.gov/files/2022-07/SMART%20Program%20Fact%20Sheet.pdf" TargetMode="External"/><Relationship Id="rId66" Type="http://schemas.openxmlformats.org/officeDocument/2006/relationships/hyperlink" Target="https://www.transportation.gov/grants/multimodal-project-discretionary-grant-notice-funding-opportunity" TargetMode="External"/><Relationship Id="rId5" Type="http://schemas.openxmlformats.org/officeDocument/2006/relationships/hyperlink" Target="https://www.transportation.gov/briefing-room/bipartisan-infrastructure-law-will-deliver-washington" TargetMode="External"/><Relationship Id="rId61" Type="http://schemas.openxmlformats.org/officeDocument/2006/relationships/hyperlink" Target="https://railroads.dot.gov/sites/fra.dot.gov/files/2021-12/Fed-State%20Grants%20fact%20sheet.pdf" TargetMode="External"/><Relationship Id="rId19" Type="http://schemas.openxmlformats.org/officeDocument/2006/relationships/hyperlink" Target="https://www.fhwa.dot.gov/bipartisan-infrastructure-law/crp_fact_sheet.cfm" TargetMode="External"/><Relationship Id="rId14" Type="http://schemas.openxmlformats.org/officeDocument/2006/relationships/hyperlink" Target="https://www.fhwa.dot.gov/bipartisan-infrastructure-law/hsip.cfm" TargetMode="External"/><Relationship Id="rId22" Type="http://schemas.openxmlformats.org/officeDocument/2006/relationships/hyperlink" Target="https://www.transit.dot.gov/funding/grants/fact-sheet-buses-and-bus-facilities-program" TargetMode="External"/><Relationship Id="rId27" Type="http://schemas.openxmlformats.org/officeDocument/2006/relationships/hyperlink" Target="https://www.transit.dot.gov/funding/grants/fact-sheet-capital-investment-grants-program" TargetMode="External"/><Relationship Id="rId30" Type="http://schemas.openxmlformats.org/officeDocument/2006/relationships/hyperlink" Target="https://www.transit.dot.gov/notices-funding/low-or-no-emission-and-grants-buses-and-bus-facilities-competitive-programs-fy2022" TargetMode="External"/><Relationship Id="rId35" Type="http://schemas.openxmlformats.org/officeDocument/2006/relationships/hyperlink" Target="https://railroads.dot.gov/sites/fra.dot.gov/files/2021-12/CRISI%20Grants%20fact%20sheet.pdf" TargetMode="External"/><Relationship Id="rId43" Type="http://schemas.openxmlformats.org/officeDocument/2006/relationships/hyperlink" Target="https://www.transit.dot.gov/notices-funding/fiscal-year-2022-passenger-ferry-grant-program-electric-or-low-emitting-ferry-pilot" TargetMode="External"/><Relationship Id="rId48" Type="http://schemas.openxmlformats.org/officeDocument/2006/relationships/hyperlink" Target="https://railroads.dot.gov/elibrary/calendar-upcoming-fra-publications-april-december-2022" TargetMode="External"/><Relationship Id="rId56" Type="http://schemas.openxmlformats.org/officeDocument/2006/relationships/hyperlink" Target="https://www.transportation.gov/RAISEgrants" TargetMode="External"/><Relationship Id="rId64" Type="http://schemas.openxmlformats.org/officeDocument/2006/relationships/hyperlink" Target="https://www.transportation.gov/grants/multimodal-project-discretionary-grant-notice-funding-opportunity" TargetMode="External"/><Relationship Id="rId69" Type="http://schemas.openxmlformats.org/officeDocument/2006/relationships/hyperlink" Target="https://www.transit.dot.gov/funding/grants/fact-sheet-formula-grants-rural-areas" TargetMode="External"/><Relationship Id="rId8" Type="http://schemas.openxmlformats.org/officeDocument/2006/relationships/hyperlink" Target="https://wsdot.wa.gov/business-wsdot/support-local-programs/funding-programs/highway-safety-improvement-program" TargetMode="External"/><Relationship Id="rId51" Type="http://schemas.openxmlformats.org/officeDocument/2006/relationships/hyperlink" Target="https://wsdot.wa.gov/sites/default/files/2022-06/PT-Guide-Grants-ConsolidatedGrantProgramNoticeOfFundingOpportunity.pdf" TargetMode="External"/><Relationship Id="rId72" Type="http://schemas.openxmlformats.org/officeDocument/2006/relationships/drawing" Target="../drawings/drawing1.xml"/><Relationship Id="rId3" Type="http://schemas.openxmlformats.org/officeDocument/2006/relationships/hyperlink" Target="https://www.fhwa.dot.gov/bipartisan-infrastructure-law/nevi_formula_program.cfm" TargetMode="External"/><Relationship Id="rId12" Type="http://schemas.openxmlformats.org/officeDocument/2006/relationships/hyperlink" Target="https://www.fhwa.dot.gov/bipartisan-infrastructure-law/cmaq.cfm" TargetMode="External"/><Relationship Id="rId17" Type="http://schemas.openxmlformats.org/officeDocument/2006/relationships/hyperlink" Target="https://www.fhwa.dot.gov/bipartisan-infrastructure-law/metro_planning.cfm" TargetMode="External"/><Relationship Id="rId25" Type="http://schemas.openxmlformats.org/officeDocument/2006/relationships/hyperlink" Target="https://www.transit.dot.gov/funding/grants/fact-sheet-capital-investment-grants-program" TargetMode="External"/><Relationship Id="rId33" Type="http://schemas.openxmlformats.org/officeDocument/2006/relationships/hyperlink" Target="https://www.transit.dot.gov/funding/grants/fact-sheet-all-stations-accessibility-program" TargetMode="External"/><Relationship Id="rId38" Type="http://schemas.openxmlformats.org/officeDocument/2006/relationships/hyperlink" Target="https://www.fhwa.dot.gov/bipartisan-infrastructure-law/bip_factsheet.cfm" TargetMode="External"/><Relationship Id="rId46" Type="http://schemas.openxmlformats.org/officeDocument/2006/relationships/hyperlink" Target="https://railroads.dot.gov/elibrary/railroad-crossing-elimination-grant-program-fact-sheet" TargetMode="External"/><Relationship Id="rId59" Type="http://schemas.openxmlformats.org/officeDocument/2006/relationships/hyperlink" Target="https://www.grants.gov/view-opportunity.html?dpp=1&amp;oppId=341050" TargetMode="External"/><Relationship Id="rId67" Type="http://schemas.openxmlformats.org/officeDocument/2006/relationships/hyperlink" Target="https://www.grants.gov/web/grants/view-opportunity.html?oppId=339948" TargetMode="External"/><Relationship Id="rId20" Type="http://schemas.openxmlformats.org/officeDocument/2006/relationships/hyperlink" Target="https://www.transit.dot.gov/passenger-ferry-grants" TargetMode="External"/><Relationship Id="rId41" Type="http://schemas.openxmlformats.org/officeDocument/2006/relationships/hyperlink" Target="https://wsdot.wa.gov/business-wsdot/support-local-programs/funding-programs/highway-safety-improvement-program/highway-safety-improvement-program-call-projects" TargetMode="External"/><Relationship Id="rId54" Type="http://schemas.openxmlformats.org/officeDocument/2006/relationships/hyperlink" Target="https://www.transportation.gov/grants/mega-grant-program" TargetMode="External"/><Relationship Id="rId62" Type="http://schemas.openxmlformats.org/officeDocument/2006/relationships/hyperlink" Target="https://www.transit.dot.gov/ASAP-NOFO" TargetMode="External"/><Relationship Id="rId70" Type="http://schemas.openxmlformats.org/officeDocument/2006/relationships/hyperlink" Target="https://wsdot.wa.gov/business-wsdot/grants/public-transportation-grants/grant-programs-and-awards" TargetMode="External"/><Relationship Id="rId1" Type="http://schemas.openxmlformats.org/officeDocument/2006/relationships/hyperlink" Target="https://www.fhwa.dot.gov/bipartisan-infrastructure-law/rcp_fact_sheet.cfm" TargetMode="External"/><Relationship Id="rId6" Type="http://schemas.openxmlformats.org/officeDocument/2006/relationships/hyperlink" Target="https://www.fhwa.dot.gov/bipartisan-infrastructure-law/bfp.cfm" TargetMode="External"/><Relationship Id="rId15" Type="http://schemas.openxmlformats.org/officeDocument/2006/relationships/hyperlink" Target="https://www.fhwa.dot.gov/bipartisan-infrastructure-law/rhcp.cfm" TargetMode="External"/><Relationship Id="rId23" Type="http://schemas.openxmlformats.org/officeDocument/2006/relationships/hyperlink" Target="https://www.transit.dot.gov/funding/grants/fact-sheet-enhanced-mobility-seniors-and-individuals-disabilities" TargetMode="External"/><Relationship Id="rId28" Type="http://schemas.openxmlformats.org/officeDocument/2006/relationships/hyperlink" Target="https://www.transit.dot.gov/funding/grants/fact-sheet-pilot-program-transit-oriented-development-planning" TargetMode="External"/><Relationship Id="rId36" Type="http://schemas.openxmlformats.org/officeDocument/2006/relationships/hyperlink" Target="https://www.transit.dot.gov/about/news/us-department-transportation-announces-initial-13-million-funding-opportunity-president" TargetMode="External"/><Relationship Id="rId49" Type="http://schemas.openxmlformats.org/officeDocument/2006/relationships/hyperlink" Target="https://wsdot.wa.gov/sites/default/files/2021-10/PT-Guide-CoordinatedHumanServicesTransportationPlanGuidebook-2021.pdf" TargetMode="External"/><Relationship Id="rId57" Type="http://schemas.openxmlformats.org/officeDocument/2006/relationships/hyperlink" Target="https://www.nhtsa.gov/bipartisan-infrastructure-law" TargetMode="External"/><Relationship Id="rId10" Type="http://schemas.openxmlformats.org/officeDocument/2006/relationships/hyperlink" Target="https://www.fhwa.dot.gov/bipartisan-infrastructure-law/stbg.cfm" TargetMode="External"/><Relationship Id="rId31" Type="http://schemas.openxmlformats.org/officeDocument/2006/relationships/hyperlink" Target="https://www.transit.dot.gov/funding/grants/fact-sheet-public-transportation-innovation" TargetMode="External"/><Relationship Id="rId44" Type="http://schemas.openxmlformats.org/officeDocument/2006/relationships/hyperlink" Target="https://www.transit.dot.gov/notices-funding/fiscal-year-2022-passenger-ferry-grant-program-electric-or-low-emitting-ferry-pilot" TargetMode="External"/><Relationship Id="rId52" Type="http://schemas.openxmlformats.org/officeDocument/2006/relationships/hyperlink" Target="https://www.fhwa.dot.gov/bipartisan-infrastructure-law/protect_fact_sheet.cfm" TargetMode="External"/><Relationship Id="rId60" Type="http://schemas.openxmlformats.org/officeDocument/2006/relationships/hyperlink" Target="https://www.fhwa.dot.gov/bipartisan-infrastructure-law/bip_factsheet.cfm" TargetMode="External"/><Relationship Id="rId65" Type="http://schemas.openxmlformats.org/officeDocument/2006/relationships/hyperlink" Target="https://www.transportation.gov/grants/multimodal-project-discretionary-grant-notice-funding-opportunity" TargetMode="External"/><Relationship Id="rId73" Type="http://schemas.openxmlformats.org/officeDocument/2006/relationships/vmlDrawing" Target="../drawings/vmlDrawing1.vml"/><Relationship Id="rId4" Type="http://schemas.openxmlformats.org/officeDocument/2006/relationships/hyperlink" Target="https://www.transit.dot.gov/funding/grants/fact-sheet-electric-or-low-emitting-ferry-pilot-program" TargetMode="External"/><Relationship Id="rId9" Type="http://schemas.openxmlformats.org/officeDocument/2006/relationships/hyperlink" Target="https://wsdot.wa.gov/construction-planning/statewide-plans/freight-plans/national-highway-freight-program" TargetMode="External"/><Relationship Id="rId13" Type="http://schemas.openxmlformats.org/officeDocument/2006/relationships/hyperlink" Target="https://www.fhwa.dot.gov/bipartisan-infrastructure-law/nhpp.cfm" TargetMode="External"/><Relationship Id="rId18" Type="http://schemas.openxmlformats.org/officeDocument/2006/relationships/hyperlink" Target="https://www.transit.dot.gov/funding/grants/fact-sheet-metropolitan-statewide-non-metropolitan-planning" TargetMode="External"/><Relationship Id="rId39" Type="http://schemas.openxmlformats.org/officeDocument/2006/relationships/hyperlink" Target="https://www.grants.gov/view-opportunity.html?dpp=1&amp;oppId=341050" TargetMode="External"/><Relationship Id="rId34" Type="http://schemas.openxmlformats.org/officeDocument/2006/relationships/hyperlink" Target="https://www.transit.dot.gov/funding/grants/fact-sheet-buses-and-bus-facilities-program" TargetMode="External"/><Relationship Id="rId50" Type="http://schemas.openxmlformats.org/officeDocument/2006/relationships/hyperlink" Target="https://wsdot.wa.gov/sites/default/files/2022-06/PT-Guide-Grants-ConsolidatedGrantProgramNoticeOfFundingOpportunity.pdf" TargetMode="External"/><Relationship Id="rId55" Type="http://schemas.openxmlformats.org/officeDocument/2006/relationships/hyperlink" Target="https://www.transportation.gov/grants/rural-surface-transportation-grant" TargetMode="External"/><Relationship Id="rId7" Type="http://schemas.openxmlformats.org/officeDocument/2006/relationships/hyperlink" Target="https://wsdot.wa.gov/business-wsdot/support-local-programs/funding-programs/highway-safety-improvement-program" TargetMode="External"/><Relationship Id="rId7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6AF61-4A66-41AF-B687-2366A057C801}">
  <sheetPr>
    <pageSetUpPr fitToPage="1"/>
  </sheetPr>
  <dimension ref="A1:M73"/>
  <sheetViews>
    <sheetView tabSelected="1" zoomScaleNormal="100" workbookViewId="0">
      <pane ySplit="2" topLeftCell="A3" activePane="bottomLeft" state="frozen"/>
      <selection pane="bottomLeft" activeCell="K1" sqref="K1"/>
    </sheetView>
  </sheetViews>
  <sheetFormatPr defaultColWidth="8.7109375" defaultRowHeight="16.5" x14ac:dyDescent="0.3"/>
  <cols>
    <col min="1" max="1" width="68" style="3" customWidth="1"/>
    <col min="2" max="2" width="22" style="2" customWidth="1"/>
    <col min="3" max="3" width="16.140625" style="3" customWidth="1"/>
    <col min="4" max="4" width="20.85546875" style="3" customWidth="1"/>
    <col min="5" max="5" width="8.140625" style="3" customWidth="1"/>
    <col min="6" max="6" width="20.85546875" style="3" customWidth="1"/>
    <col min="7" max="7" width="13.5703125" style="4" customWidth="1"/>
    <col min="8" max="8" width="6.85546875" style="4" customWidth="1"/>
    <col min="9" max="9" width="7.28515625" style="4" customWidth="1"/>
    <col min="10" max="10" width="23.28515625" style="4" customWidth="1"/>
    <col min="11" max="11" width="34.140625" style="4" customWidth="1"/>
    <col min="12" max="12" width="158.28515625" style="2" customWidth="1"/>
    <col min="13" max="16384" width="8.7109375" style="3"/>
  </cols>
  <sheetData>
    <row r="1" spans="1:13" ht="20.25" x14ac:dyDescent="0.3">
      <c r="A1" s="1" t="s">
        <v>222</v>
      </c>
      <c r="K1" s="5" t="s">
        <v>227</v>
      </c>
      <c r="L1" s="36" t="s">
        <v>223</v>
      </c>
    </row>
    <row r="2" spans="1:13" s="4" customFormat="1" ht="32.25" customHeight="1" x14ac:dyDescent="0.3">
      <c r="A2" s="41" t="s">
        <v>0</v>
      </c>
      <c r="B2" s="42" t="s">
        <v>213</v>
      </c>
      <c r="C2" s="42" t="s">
        <v>214</v>
      </c>
      <c r="D2" s="42" t="s">
        <v>215</v>
      </c>
      <c r="E2" s="42" t="s">
        <v>1</v>
      </c>
      <c r="F2" s="43" t="s">
        <v>2</v>
      </c>
      <c r="G2" s="42" t="s">
        <v>3</v>
      </c>
      <c r="H2" s="44" t="s">
        <v>216</v>
      </c>
      <c r="I2" s="44" t="s">
        <v>217</v>
      </c>
      <c r="J2" s="43" t="s">
        <v>4</v>
      </c>
      <c r="K2" s="42" t="s">
        <v>5</v>
      </c>
      <c r="L2" s="42" t="s">
        <v>6</v>
      </c>
    </row>
    <row r="3" spans="1:13" ht="18.75" x14ac:dyDescent="0.3">
      <c r="A3" s="45" t="s">
        <v>7</v>
      </c>
      <c r="B3" s="6"/>
      <c r="C3" s="7"/>
      <c r="D3" s="7"/>
      <c r="E3" s="7"/>
      <c r="F3" s="7"/>
      <c r="G3" s="8"/>
      <c r="H3" s="9"/>
      <c r="I3" s="9"/>
      <c r="J3" s="8"/>
      <c r="K3" s="8"/>
      <c r="L3" s="6"/>
      <c r="M3" s="33"/>
    </row>
    <row r="4" spans="1:13" ht="33" x14ac:dyDescent="0.3">
      <c r="A4" s="10" t="s">
        <v>211</v>
      </c>
      <c r="B4" s="11" t="s">
        <v>8</v>
      </c>
      <c r="C4" s="20" t="s">
        <v>53</v>
      </c>
      <c r="D4" s="12">
        <v>26675000000</v>
      </c>
      <c r="E4" s="20" t="s">
        <v>53</v>
      </c>
      <c r="F4" s="12">
        <f>130679262*5</f>
        <v>653396310</v>
      </c>
      <c r="G4" s="14" t="s">
        <v>20</v>
      </c>
      <c r="H4" s="14" t="s">
        <v>10</v>
      </c>
      <c r="I4" s="14"/>
      <c r="J4" s="15" t="s">
        <v>54</v>
      </c>
      <c r="K4" s="15" t="s">
        <v>22</v>
      </c>
      <c r="L4" s="11" t="s">
        <v>58</v>
      </c>
    </row>
    <row r="5" spans="1:13" x14ac:dyDescent="0.3">
      <c r="A5" s="16" t="s">
        <v>51</v>
      </c>
      <c r="B5" s="11" t="s">
        <v>52</v>
      </c>
      <c r="C5" s="20" t="s">
        <v>53</v>
      </c>
      <c r="D5" s="12">
        <v>6419999998</v>
      </c>
      <c r="E5" s="20" t="s">
        <v>53</v>
      </c>
      <c r="F5" s="12">
        <v>109987472</v>
      </c>
      <c r="G5" s="14" t="s">
        <v>54</v>
      </c>
      <c r="H5" s="14" t="s">
        <v>10</v>
      </c>
      <c r="I5" s="14"/>
      <c r="J5" s="15" t="s">
        <v>54</v>
      </c>
      <c r="K5" s="15" t="s">
        <v>22</v>
      </c>
      <c r="L5" s="11" t="s">
        <v>55</v>
      </c>
    </row>
    <row r="6" spans="1:13" ht="66" x14ac:dyDescent="0.3">
      <c r="A6" s="10" t="s">
        <v>17</v>
      </c>
      <c r="B6" s="11" t="s">
        <v>8</v>
      </c>
      <c r="C6" s="12">
        <v>12022732534</v>
      </c>
      <c r="D6" s="12">
        <v>13200000000</v>
      </c>
      <c r="E6" s="13">
        <f t="shared" ref="E6:E13" si="0">(D6-C6)/C6</f>
        <v>9.7920124453464777E-2</v>
      </c>
      <c r="F6" s="12">
        <v>209528881</v>
      </c>
      <c r="G6" s="14" t="s">
        <v>9</v>
      </c>
      <c r="H6" s="14"/>
      <c r="I6" s="14" t="s">
        <v>10</v>
      </c>
      <c r="J6" s="15" t="s">
        <v>11</v>
      </c>
      <c r="K6" s="15" t="s">
        <v>12</v>
      </c>
      <c r="L6" s="11" t="s">
        <v>18</v>
      </c>
    </row>
    <row r="7" spans="1:13" ht="33" x14ac:dyDescent="0.3">
      <c r="A7" s="19" t="s">
        <v>42</v>
      </c>
      <c r="B7" s="11" t="s">
        <v>36</v>
      </c>
      <c r="C7" s="12">
        <v>1370219428</v>
      </c>
      <c r="D7" s="12">
        <v>2193105343</v>
      </c>
      <c r="E7" s="13">
        <f t="shared" si="0"/>
        <v>0.60055046526460432</v>
      </c>
      <c r="F7" s="12">
        <f>9445548*5</f>
        <v>47227740</v>
      </c>
      <c r="G7" s="17" t="s">
        <v>20</v>
      </c>
      <c r="H7" s="14"/>
      <c r="I7" s="14"/>
      <c r="J7" s="18" t="s">
        <v>43</v>
      </c>
      <c r="K7" s="15" t="s">
        <v>44</v>
      </c>
      <c r="L7" s="11" t="s">
        <v>45</v>
      </c>
    </row>
    <row r="8" spans="1:13" ht="33" x14ac:dyDescent="0.3">
      <c r="A8" s="19" t="s">
        <v>225</v>
      </c>
      <c r="B8" s="11" t="s">
        <v>36</v>
      </c>
      <c r="C8" s="12">
        <f>SUM(697500000+711900000+727100000+742900000+758900000)</f>
        <v>3638300000</v>
      </c>
      <c r="D8" s="12">
        <v>4109463374</v>
      </c>
      <c r="E8" s="13">
        <f t="shared" si="0"/>
        <v>0.12950096858422891</v>
      </c>
      <c r="F8" s="12">
        <v>103952910</v>
      </c>
      <c r="G8" s="17" t="s">
        <v>20</v>
      </c>
      <c r="H8" s="14"/>
      <c r="I8" s="14"/>
      <c r="J8" s="15" t="s">
        <v>228</v>
      </c>
      <c r="K8" s="15" t="s">
        <v>209</v>
      </c>
      <c r="L8" s="11" t="s">
        <v>226</v>
      </c>
    </row>
    <row r="9" spans="1:13" ht="132" x14ac:dyDescent="0.3">
      <c r="A9" s="10" t="s">
        <v>48</v>
      </c>
      <c r="B9" s="11" t="s">
        <v>36</v>
      </c>
      <c r="C9" s="12">
        <f>427800000+436360000+445520000+454960000+464610000</f>
        <v>2229250000</v>
      </c>
      <c r="D9" s="12">
        <v>3161294400</v>
      </c>
      <c r="E9" s="13">
        <f t="shared" si="0"/>
        <v>0.41809774587865872</v>
      </c>
      <c r="F9" s="12">
        <f>17137868*5</f>
        <v>85689340</v>
      </c>
      <c r="G9" s="14" t="s">
        <v>212</v>
      </c>
      <c r="H9" s="14"/>
      <c r="I9" s="14"/>
      <c r="J9" s="15" t="s">
        <v>39</v>
      </c>
      <c r="K9" s="15" t="s">
        <v>49</v>
      </c>
      <c r="L9" s="11" t="s">
        <v>50</v>
      </c>
    </row>
    <row r="10" spans="1:13" ht="66" x14ac:dyDescent="0.3">
      <c r="A10" s="16" t="s">
        <v>24</v>
      </c>
      <c r="B10" s="11" t="s">
        <v>25</v>
      </c>
      <c r="C10" s="12">
        <v>11585393509</v>
      </c>
      <c r="D10" s="12">
        <v>15557499996</v>
      </c>
      <c r="E10" s="13">
        <f t="shared" si="0"/>
        <v>0.34285468887304588</v>
      </c>
      <c r="F10" s="12">
        <v>265050100</v>
      </c>
      <c r="G10" s="17" t="s">
        <v>20</v>
      </c>
      <c r="H10" s="17"/>
      <c r="I10" s="14" t="s">
        <v>10</v>
      </c>
      <c r="J10" s="40" t="s">
        <v>221</v>
      </c>
      <c r="K10" s="15" t="s">
        <v>12</v>
      </c>
      <c r="L10" s="11" t="s">
        <v>26</v>
      </c>
    </row>
    <row r="11" spans="1:13" ht="33" x14ac:dyDescent="0.3">
      <c r="A11" s="10" t="s">
        <v>27</v>
      </c>
      <c r="B11" s="11" t="s">
        <v>25</v>
      </c>
      <c r="C11" s="12">
        <v>1175000000</v>
      </c>
      <c r="D11" s="12">
        <v>1225000000</v>
      </c>
      <c r="E11" s="13">
        <f t="shared" si="0"/>
        <v>4.2553191489361701E-2</v>
      </c>
      <c r="F11" s="12">
        <v>22467770</v>
      </c>
      <c r="G11" s="17" t="s">
        <v>20</v>
      </c>
      <c r="H11" s="17"/>
      <c r="I11" s="15"/>
      <c r="J11" s="18" t="s">
        <v>28</v>
      </c>
      <c r="K11" s="15" t="s">
        <v>29</v>
      </c>
      <c r="L11" s="11" t="s">
        <v>30</v>
      </c>
    </row>
    <row r="12" spans="1:13" ht="66" x14ac:dyDescent="0.3">
      <c r="A12" s="10" t="s">
        <v>32</v>
      </c>
      <c r="B12" s="11" t="s">
        <v>8</v>
      </c>
      <c r="C12" s="12">
        <v>1717082358</v>
      </c>
      <c r="D12" s="12">
        <v>2280000000</v>
      </c>
      <c r="E12" s="13">
        <f t="shared" si="0"/>
        <v>0.32783380446332672</v>
      </c>
      <c r="F12" s="12">
        <v>50268532</v>
      </c>
      <c r="G12" s="14" t="s">
        <v>20</v>
      </c>
      <c r="H12" s="14"/>
      <c r="I12" s="14" t="s">
        <v>10</v>
      </c>
      <c r="J12" s="40" t="s">
        <v>221</v>
      </c>
      <c r="K12" s="15" t="s">
        <v>33</v>
      </c>
      <c r="L12" s="11" t="s">
        <v>34</v>
      </c>
    </row>
    <row r="13" spans="1:13" ht="66" x14ac:dyDescent="0.3">
      <c r="A13" s="10" t="s">
        <v>35</v>
      </c>
      <c r="B13" s="11" t="s">
        <v>36</v>
      </c>
      <c r="C13" s="12">
        <f>108141510+110347597+112664897+115053393+117492524</f>
        <v>563699921</v>
      </c>
      <c r="D13" s="12">
        <v>799441834</v>
      </c>
      <c r="E13" s="13">
        <f t="shared" si="0"/>
        <v>0.41820462309413736</v>
      </c>
      <c r="F13" s="12">
        <f>3404333*5</f>
        <v>17021665</v>
      </c>
      <c r="G13" s="14" t="s">
        <v>20</v>
      </c>
      <c r="H13" s="14"/>
      <c r="I13" s="14" t="s">
        <v>10</v>
      </c>
      <c r="J13" s="40" t="s">
        <v>221</v>
      </c>
      <c r="K13" s="15" t="s">
        <v>37</v>
      </c>
      <c r="L13" s="11" t="s">
        <v>34</v>
      </c>
    </row>
    <row r="14" spans="1:13" ht="33" x14ac:dyDescent="0.3">
      <c r="A14" s="10" t="s">
        <v>59</v>
      </c>
      <c r="B14" s="11" t="s">
        <v>60</v>
      </c>
      <c r="C14" s="20" t="s">
        <v>53</v>
      </c>
      <c r="D14" s="12">
        <v>5000000000</v>
      </c>
      <c r="E14" s="20" t="s">
        <v>53</v>
      </c>
      <c r="F14" s="12">
        <v>70865271</v>
      </c>
      <c r="G14" s="14" t="s">
        <v>20</v>
      </c>
      <c r="H14" s="14" t="s">
        <v>10</v>
      </c>
      <c r="I14" s="14"/>
      <c r="J14" s="40" t="s">
        <v>54</v>
      </c>
      <c r="K14" s="15" t="s">
        <v>22</v>
      </c>
      <c r="L14" s="11" t="s">
        <v>61</v>
      </c>
    </row>
    <row r="15" spans="1:13" ht="49.5" x14ac:dyDescent="0.3">
      <c r="A15" s="10" t="s">
        <v>31</v>
      </c>
      <c r="B15" s="11" t="s">
        <v>8</v>
      </c>
      <c r="C15" s="12">
        <v>6246586977</v>
      </c>
      <c r="D15" s="12">
        <v>7150000000</v>
      </c>
      <c r="E15" s="13">
        <f>(D15-C15)/C15</f>
        <v>0.14462506106556691</v>
      </c>
      <c r="F15" s="12">
        <v>122348522</v>
      </c>
      <c r="G15" s="17" t="s">
        <v>20</v>
      </c>
      <c r="H15" s="17"/>
      <c r="I15" s="14" t="s">
        <v>10</v>
      </c>
      <c r="J15" s="40" t="s">
        <v>219</v>
      </c>
      <c r="K15" s="15" t="s">
        <v>22</v>
      </c>
      <c r="L15" s="11" t="s">
        <v>220</v>
      </c>
    </row>
    <row r="16" spans="1:13" ht="66" x14ac:dyDescent="0.3">
      <c r="A16" s="16" t="s">
        <v>19</v>
      </c>
      <c r="B16" s="11" t="s">
        <v>8</v>
      </c>
      <c r="C16" s="12">
        <v>116399144775</v>
      </c>
      <c r="D16" s="12">
        <v>148000000000</v>
      </c>
      <c r="E16" s="13">
        <f>(D16-C16)/C16</f>
        <v>0.27148700521884911</v>
      </c>
      <c r="F16" s="12">
        <v>2535536711</v>
      </c>
      <c r="G16" s="14" t="s">
        <v>20</v>
      </c>
      <c r="H16" s="14"/>
      <c r="I16" s="14" t="s">
        <v>10</v>
      </c>
      <c r="J16" s="40" t="s">
        <v>221</v>
      </c>
      <c r="K16" s="15" t="s">
        <v>22</v>
      </c>
      <c r="L16" s="11" t="s">
        <v>23</v>
      </c>
    </row>
    <row r="17" spans="1:12" ht="33" x14ac:dyDescent="0.3">
      <c r="A17" s="22" t="s">
        <v>56</v>
      </c>
      <c r="B17" s="11" t="s">
        <v>52</v>
      </c>
      <c r="C17" s="20" t="s">
        <v>53</v>
      </c>
      <c r="D17" s="12">
        <v>7299999998</v>
      </c>
      <c r="E17" s="20" t="s">
        <v>53</v>
      </c>
      <c r="F17" s="12">
        <v>125063634</v>
      </c>
      <c r="G17" s="14" t="s">
        <v>20</v>
      </c>
      <c r="H17" s="14" t="s">
        <v>10</v>
      </c>
      <c r="I17" s="14"/>
      <c r="J17" s="15" t="s">
        <v>54</v>
      </c>
      <c r="K17" s="15" t="s">
        <v>22</v>
      </c>
      <c r="L17" s="11" t="s">
        <v>57</v>
      </c>
    </row>
    <row r="18" spans="1:12" ht="66" x14ac:dyDescent="0.3">
      <c r="A18" s="19" t="s">
        <v>210</v>
      </c>
      <c r="B18" s="11" t="s">
        <v>36</v>
      </c>
      <c r="C18" s="12">
        <v>12972538785</v>
      </c>
      <c r="D18" s="12">
        <v>21640412832</v>
      </c>
      <c r="E18" s="13">
        <f>(D18-C18)/C18</f>
        <v>0.66817098724133817</v>
      </c>
      <c r="F18" s="12">
        <f>107973080*5</f>
        <v>539865400</v>
      </c>
      <c r="G18" s="21" t="s">
        <v>9</v>
      </c>
      <c r="H18" s="14"/>
      <c r="I18" s="14"/>
      <c r="J18" s="15" t="s">
        <v>224</v>
      </c>
      <c r="K18" s="15" t="s">
        <v>46</v>
      </c>
      <c r="L18" s="11" t="s">
        <v>47</v>
      </c>
    </row>
    <row r="19" spans="1:12" ht="33" x14ac:dyDescent="0.3">
      <c r="A19" s="10" t="s">
        <v>14</v>
      </c>
      <c r="B19" s="11" t="s">
        <v>8</v>
      </c>
      <c r="C19" s="12">
        <f>835000000+835000000+850000000+850000000+850000000</f>
        <v>4220000000</v>
      </c>
      <c r="D19" s="12">
        <f>D18*0.1</f>
        <v>2164041283.2000003</v>
      </c>
      <c r="E19" s="13">
        <f>(D19-C19)/C19</f>
        <v>-0.4871940087203791</v>
      </c>
      <c r="F19" s="12">
        <f>F18*0.1</f>
        <v>53986540</v>
      </c>
      <c r="G19" s="21" t="s">
        <v>9</v>
      </c>
      <c r="H19" s="14"/>
      <c r="I19" s="14" t="s">
        <v>10</v>
      </c>
      <c r="J19" s="15" t="s">
        <v>15</v>
      </c>
      <c r="K19" s="15" t="s">
        <v>12</v>
      </c>
      <c r="L19" s="11" t="s">
        <v>16</v>
      </c>
    </row>
    <row r="20" spans="1:12" ht="49.5" x14ac:dyDescent="0.3">
      <c r="A20" s="10" t="s">
        <v>218</v>
      </c>
      <c r="B20" s="11" t="s">
        <v>8</v>
      </c>
      <c r="C20" s="12">
        <v>58268082929</v>
      </c>
      <c r="D20" s="12">
        <v>64800000000</v>
      </c>
      <c r="E20" s="13">
        <f>(D20-C20)/C20</f>
        <v>0.11210111509862404</v>
      </c>
      <c r="F20" s="12">
        <v>1233504344</v>
      </c>
      <c r="G20" s="14" t="s">
        <v>9</v>
      </c>
      <c r="H20" s="14"/>
      <c r="I20" s="14" t="s">
        <v>10</v>
      </c>
      <c r="J20" s="15" t="s">
        <v>11</v>
      </c>
      <c r="K20" s="15" t="s">
        <v>12</v>
      </c>
      <c r="L20" s="11" t="s">
        <v>13</v>
      </c>
    </row>
    <row r="21" spans="1:12" ht="33" x14ac:dyDescent="0.3">
      <c r="A21" s="19" t="s">
        <v>38</v>
      </c>
      <c r="B21" s="11" t="s">
        <v>36</v>
      </c>
      <c r="C21" s="12">
        <v>23652066794</v>
      </c>
      <c r="D21" s="12">
        <v>33390947107</v>
      </c>
      <c r="E21" s="13">
        <f>(D21-C21)/C21</f>
        <v>0.41175599569465682</v>
      </c>
      <c r="F21" s="12">
        <f>208778227*5</f>
        <v>1043891135</v>
      </c>
      <c r="G21" s="14" t="s">
        <v>9</v>
      </c>
      <c r="H21" s="14"/>
      <c r="I21" s="14"/>
      <c r="J21" s="15" t="s">
        <v>224</v>
      </c>
      <c r="K21" s="15" t="s">
        <v>209</v>
      </c>
      <c r="L21" s="11" t="s">
        <v>41</v>
      </c>
    </row>
    <row r="22" spans="1:12" x14ac:dyDescent="0.3">
      <c r="A22" s="23"/>
      <c r="B22" s="11"/>
      <c r="C22" s="23"/>
      <c r="D22" s="23"/>
      <c r="E22" s="23"/>
      <c r="F22" s="23"/>
      <c r="G22" s="14"/>
      <c r="H22" s="14"/>
      <c r="I22" s="14"/>
      <c r="J22" s="14"/>
      <c r="K22" s="14"/>
      <c r="L22" s="11"/>
    </row>
    <row r="23" spans="1:12" ht="18.75" x14ac:dyDescent="0.3">
      <c r="A23" s="24" t="s">
        <v>62</v>
      </c>
      <c r="B23" s="25"/>
      <c r="C23" s="26"/>
      <c r="D23" s="26"/>
      <c r="E23" s="26"/>
      <c r="F23" s="26"/>
      <c r="G23" s="20"/>
      <c r="H23" s="20"/>
      <c r="I23" s="20"/>
      <c r="J23" s="20"/>
      <c r="K23" s="20"/>
      <c r="L23" s="25"/>
    </row>
    <row r="24" spans="1:12" ht="33" x14ac:dyDescent="0.3">
      <c r="A24" s="23" t="s">
        <v>155</v>
      </c>
      <c r="B24" s="11" t="s">
        <v>8</v>
      </c>
      <c r="C24" s="20" t="s">
        <v>53</v>
      </c>
      <c r="D24" s="12">
        <v>1000000000</v>
      </c>
      <c r="E24" s="20" t="s">
        <v>53</v>
      </c>
      <c r="F24" s="20" t="s">
        <v>53</v>
      </c>
      <c r="G24" s="14" t="s">
        <v>83</v>
      </c>
      <c r="H24" s="14" t="s">
        <v>10</v>
      </c>
      <c r="I24" s="14"/>
      <c r="J24" s="15" t="s">
        <v>54</v>
      </c>
      <c r="K24" s="15" t="s">
        <v>156</v>
      </c>
      <c r="L24" s="11" t="s">
        <v>157</v>
      </c>
    </row>
    <row r="25" spans="1:12" x14ac:dyDescent="0.3">
      <c r="A25" s="27" t="s">
        <v>87</v>
      </c>
      <c r="B25" s="11" t="s">
        <v>36</v>
      </c>
      <c r="C25" s="20" t="s">
        <v>53</v>
      </c>
      <c r="D25" s="12">
        <v>1750000000</v>
      </c>
      <c r="E25" s="20" t="s">
        <v>53</v>
      </c>
      <c r="F25" s="20" t="s">
        <v>53</v>
      </c>
      <c r="G25" s="14" t="s">
        <v>65</v>
      </c>
      <c r="H25" s="14" t="s">
        <v>10</v>
      </c>
      <c r="I25" s="14"/>
      <c r="J25" s="18" t="s">
        <v>88</v>
      </c>
      <c r="K25" s="15" t="s">
        <v>89</v>
      </c>
      <c r="L25" s="11" t="s">
        <v>90</v>
      </c>
    </row>
    <row r="26" spans="1:12" ht="132" x14ac:dyDescent="0.3">
      <c r="A26" s="16" t="s">
        <v>70</v>
      </c>
      <c r="B26" s="11" t="s">
        <v>8</v>
      </c>
      <c r="C26" s="20" t="s">
        <v>53</v>
      </c>
      <c r="D26" s="12">
        <v>12200000000</v>
      </c>
      <c r="E26" s="20" t="s">
        <v>53</v>
      </c>
      <c r="F26" s="20" t="s">
        <v>53</v>
      </c>
      <c r="G26" s="14" t="s">
        <v>71</v>
      </c>
      <c r="H26" s="14" t="s">
        <v>10</v>
      </c>
      <c r="I26" s="14"/>
      <c r="J26" s="18" t="s">
        <v>72</v>
      </c>
      <c r="K26" s="15" t="s">
        <v>73</v>
      </c>
      <c r="L26" s="11" t="s">
        <v>74</v>
      </c>
    </row>
    <row r="27" spans="1:12" ht="33" x14ac:dyDescent="0.3">
      <c r="A27" s="27" t="s">
        <v>129</v>
      </c>
      <c r="B27" s="11" t="s">
        <v>36</v>
      </c>
      <c r="C27" s="12">
        <f>213000000+228600000+246510000+267060000+289040000</f>
        <v>1244210000</v>
      </c>
      <c r="D27" s="12">
        <v>1966392169</v>
      </c>
      <c r="E27" s="13">
        <f>(D27-C27)/C27</f>
        <v>0.58043430690960529</v>
      </c>
      <c r="F27" s="20" t="s">
        <v>53</v>
      </c>
      <c r="G27" s="14" t="s">
        <v>65</v>
      </c>
      <c r="H27" s="14"/>
      <c r="I27" s="14"/>
      <c r="J27" s="18" t="s">
        <v>130</v>
      </c>
      <c r="K27" s="15" t="s">
        <v>80</v>
      </c>
      <c r="L27" s="11" t="s">
        <v>208</v>
      </c>
    </row>
    <row r="28" spans="1:12" ht="82.5" x14ac:dyDescent="0.3">
      <c r="A28" s="23" t="s">
        <v>112</v>
      </c>
      <c r="B28" s="11" t="s">
        <v>60</v>
      </c>
      <c r="C28" s="20" t="s">
        <v>53</v>
      </c>
      <c r="D28" s="12">
        <f>1250000000*2</f>
        <v>2500000000</v>
      </c>
      <c r="E28" s="20" t="s">
        <v>53</v>
      </c>
      <c r="F28" s="20" t="s">
        <v>53</v>
      </c>
      <c r="G28" s="14" t="s">
        <v>71</v>
      </c>
      <c r="H28" s="14" t="s">
        <v>10</v>
      </c>
      <c r="I28" s="14"/>
      <c r="J28" s="15" t="s">
        <v>113</v>
      </c>
      <c r="K28" s="15" t="s">
        <v>114</v>
      </c>
      <c r="L28" s="11" t="s">
        <v>115</v>
      </c>
    </row>
    <row r="29" spans="1:12" ht="33" x14ac:dyDescent="0.3">
      <c r="A29" s="11" t="s">
        <v>162</v>
      </c>
      <c r="B29" s="11" t="s">
        <v>36</v>
      </c>
      <c r="C29" s="20" t="s">
        <v>53</v>
      </c>
      <c r="D29" s="12">
        <v>1500000000</v>
      </c>
      <c r="E29" s="20" t="s">
        <v>53</v>
      </c>
      <c r="F29" s="20" t="s">
        <v>53</v>
      </c>
      <c r="G29" s="14" t="s">
        <v>65</v>
      </c>
      <c r="H29" s="14" t="s">
        <v>10</v>
      </c>
      <c r="I29" s="14"/>
      <c r="J29" s="15" t="s">
        <v>54</v>
      </c>
      <c r="K29" s="15" t="s">
        <v>163</v>
      </c>
      <c r="L29" s="11" t="s">
        <v>164</v>
      </c>
    </row>
    <row r="30" spans="1:12" ht="82.5" x14ac:dyDescent="0.3">
      <c r="A30" s="23" t="s">
        <v>140</v>
      </c>
      <c r="B30" s="11" t="s">
        <v>8</v>
      </c>
      <c r="C30" s="20" t="s">
        <v>53</v>
      </c>
      <c r="D30" s="12">
        <v>250000000</v>
      </c>
      <c r="E30" s="20" t="s">
        <v>53</v>
      </c>
      <c r="F30" s="20" t="s">
        <v>53</v>
      </c>
      <c r="G30" s="14" t="s">
        <v>71</v>
      </c>
      <c r="H30" s="14" t="s">
        <v>10</v>
      </c>
      <c r="I30" s="14"/>
      <c r="J30" s="15" t="s">
        <v>54</v>
      </c>
      <c r="K30" s="15" t="s">
        <v>141</v>
      </c>
      <c r="L30" s="11" t="s">
        <v>142</v>
      </c>
    </row>
    <row r="31" spans="1:12" ht="49.5" x14ac:dyDescent="0.3">
      <c r="A31" s="10" t="s">
        <v>99</v>
      </c>
      <c r="B31" s="11" t="s">
        <v>100</v>
      </c>
      <c r="C31" s="12">
        <f>65232400+318430337+244621500+311772500+359737500</f>
        <v>1299794237</v>
      </c>
      <c r="D31" s="12">
        <v>5000000000</v>
      </c>
      <c r="E31" s="13">
        <f>(D31-C31)/C31</f>
        <v>2.8467627087963461</v>
      </c>
      <c r="F31" s="20" t="s">
        <v>53</v>
      </c>
      <c r="G31" s="14" t="s">
        <v>92</v>
      </c>
      <c r="H31" s="14"/>
      <c r="I31" s="14"/>
      <c r="J31" s="28" t="s">
        <v>101</v>
      </c>
      <c r="K31" s="15" t="s">
        <v>102</v>
      </c>
      <c r="L31" s="11" t="s">
        <v>103</v>
      </c>
    </row>
    <row r="32" spans="1:12" ht="49.5" x14ac:dyDescent="0.3">
      <c r="A32" s="16" t="s">
        <v>158</v>
      </c>
      <c r="B32" s="11" t="s">
        <v>25</v>
      </c>
      <c r="C32" s="20" t="s">
        <v>53</v>
      </c>
      <c r="D32" s="12">
        <v>750000000</v>
      </c>
      <c r="E32" s="20" t="s">
        <v>53</v>
      </c>
      <c r="F32" s="20" t="s">
        <v>53</v>
      </c>
      <c r="G32" s="14" t="s">
        <v>159</v>
      </c>
      <c r="H32" s="14" t="s">
        <v>10</v>
      </c>
      <c r="I32" s="14"/>
      <c r="J32" s="15" t="s">
        <v>54</v>
      </c>
      <c r="K32" s="15" t="s">
        <v>160</v>
      </c>
      <c r="L32" s="11" t="s">
        <v>161</v>
      </c>
    </row>
    <row r="33" spans="1:12" ht="33" x14ac:dyDescent="0.3">
      <c r="A33" s="16" t="s">
        <v>108</v>
      </c>
      <c r="B33" s="11" t="s">
        <v>100</v>
      </c>
      <c r="C33" s="12">
        <f>272250000+396000000+198000000+198000000</f>
        <v>1064250000</v>
      </c>
      <c r="D33" s="12">
        <v>36000000000</v>
      </c>
      <c r="E33" s="13">
        <f>(D33-C33)/C33</f>
        <v>32.826638477801268</v>
      </c>
      <c r="F33" s="20" t="s">
        <v>53</v>
      </c>
      <c r="G33" s="14" t="s">
        <v>92</v>
      </c>
      <c r="H33" s="14"/>
      <c r="I33" s="14" t="s">
        <v>10</v>
      </c>
      <c r="J33" s="15" t="s">
        <v>109</v>
      </c>
      <c r="K33" s="15" t="s">
        <v>110</v>
      </c>
      <c r="L33" s="11" t="s">
        <v>111</v>
      </c>
    </row>
    <row r="34" spans="1:12" ht="33" x14ac:dyDescent="0.3">
      <c r="A34" s="16" t="s">
        <v>78</v>
      </c>
      <c r="B34" s="11" t="s">
        <v>36</v>
      </c>
      <c r="C34" s="12">
        <v>150000000</v>
      </c>
      <c r="D34" s="12">
        <v>150000000</v>
      </c>
      <c r="E34" s="13">
        <f>(D34-C34)/C34</f>
        <v>0</v>
      </c>
      <c r="F34" s="20" t="s">
        <v>53</v>
      </c>
      <c r="G34" s="14" t="s">
        <v>65</v>
      </c>
      <c r="H34" s="14"/>
      <c r="I34" s="14"/>
      <c r="J34" s="18" t="s">
        <v>79</v>
      </c>
      <c r="K34" s="15" t="s">
        <v>80</v>
      </c>
      <c r="L34" s="11" t="s">
        <v>81</v>
      </c>
    </row>
    <row r="35" spans="1:12" ht="33" x14ac:dyDescent="0.3">
      <c r="A35" s="27" t="s">
        <v>75</v>
      </c>
      <c r="B35" s="11" t="s">
        <v>8</v>
      </c>
      <c r="C35" s="20" t="s">
        <v>53</v>
      </c>
      <c r="D35" s="12">
        <v>100000000</v>
      </c>
      <c r="E35" s="20" t="s">
        <v>53</v>
      </c>
      <c r="F35" s="20" t="s">
        <v>53</v>
      </c>
      <c r="G35" s="14" t="s">
        <v>71</v>
      </c>
      <c r="H35" s="14" t="s">
        <v>10</v>
      </c>
      <c r="I35" s="14"/>
      <c r="J35" s="18" t="s">
        <v>76</v>
      </c>
      <c r="K35" s="15" t="s">
        <v>73</v>
      </c>
      <c r="L35" s="11" t="s">
        <v>77</v>
      </c>
    </row>
    <row r="36" spans="1:12" ht="33" x14ac:dyDescent="0.3">
      <c r="A36" s="23" t="s">
        <v>146</v>
      </c>
      <c r="B36" s="29" t="s">
        <v>147</v>
      </c>
      <c r="C36" s="20" t="s">
        <v>53</v>
      </c>
      <c r="D36" s="12">
        <v>500000000</v>
      </c>
      <c r="E36" s="20" t="s">
        <v>53</v>
      </c>
      <c r="F36" s="20" t="s">
        <v>53</v>
      </c>
      <c r="G36" s="14" t="s">
        <v>54</v>
      </c>
      <c r="H36" s="14" t="s">
        <v>10</v>
      </c>
      <c r="I36" s="14"/>
      <c r="J36" s="15" t="s">
        <v>54</v>
      </c>
      <c r="K36" s="15" t="s">
        <v>54</v>
      </c>
      <c r="L36" s="11" t="s">
        <v>148</v>
      </c>
    </row>
    <row r="37" spans="1:12" ht="33" x14ac:dyDescent="0.3">
      <c r="A37" s="23" t="s">
        <v>151</v>
      </c>
      <c r="B37" s="11" t="s">
        <v>8</v>
      </c>
      <c r="C37" s="20" t="s">
        <v>53</v>
      </c>
      <c r="D37" s="12">
        <v>250000000</v>
      </c>
      <c r="E37" s="20" t="s">
        <v>53</v>
      </c>
      <c r="F37" s="20" t="s">
        <v>53</v>
      </c>
      <c r="G37" s="14" t="s">
        <v>54</v>
      </c>
      <c r="H37" s="14" t="s">
        <v>10</v>
      </c>
      <c r="I37" s="14"/>
      <c r="J37" s="15" t="s">
        <v>54</v>
      </c>
      <c r="K37" s="15" t="s">
        <v>22</v>
      </c>
      <c r="L37" s="11" t="s">
        <v>152</v>
      </c>
    </row>
    <row r="38" spans="1:12" ht="49.5" x14ac:dyDescent="0.3">
      <c r="A38" s="10" t="s">
        <v>116</v>
      </c>
      <c r="B38" s="11" t="s">
        <v>8</v>
      </c>
      <c r="C38" s="12">
        <f>487000000+1500000000+884000000+986000000+983000000</f>
        <v>4840000000</v>
      </c>
      <c r="D38" s="12">
        <v>7500000000</v>
      </c>
      <c r="E38" s="13">
        <f>(D38-C38)/C38</f>
        <v>0.54958677685950408</v>
      </c>
      <c r="F38" s="20" t="s">
        <v>53</v>
      </c>
      <c r="G38" s="14" t="s">
        <v>83</v>
      </c>
      <c r="H38" s="14"/>
      <c r="I38" s="14"/>
      <c r="J38" s="28" t="s">
        <v>117</v>
      </c>
      <c r="K38" s="15" t="s">
        <v>118</v>
      </c>
      <c r="L38" s="11" t="s">
        <v>119</v>
      </c>
    </row>
    <row r="39" spans="1:12" ht="33" x14ac:dyDescent="0.3">
      <c r="A39" s="27" t="s">
        <v>131</v>
      </c>
      <c r="B39" s="11" t="s">
        <v>60</v>
      </c>
      <c r="C39" s="12">
        <f>55000000*5</f>
        <v>275000000</v>
      </c>
      <c r="D39" s="12">
        <v>5624550890</v>
      </c>
      <c r="E39" s="13">
        <f>(D39-C39)/C39</f>
        <v>19.452912327272728</v>
      </c>
      <c r="F39" s="20" t="s">
        <v>53</v>
      </c>
      <c r="G39" s="14" t="s">
        <v>65</v>
      </c>
      <c r="H39" s="14"/>
      <c r="I39" s="14"/>
      <c r="J39" s="18" t="s">
        <v>130</v>
      </c>
      <c r="K39" s="15" t="s">
        <v>80</v>
      </c>
      <c r="L39" s="11" t="s">
        <v>132</v>
      </c>
    </row>
    <row r="40" spans="1:12" ht="33" x14ac:dyDescent="0.3">
      <c r="A40" s="23" t="s">
        <v>96</v>
      </c>
      <c r="B40" s="11" t="s">
        <v>8</v>
      </c>
      <c r="C40" s="20" t="s">
        <v>53</v>
      </c>
      <c r="D40" s="12">
        <v>1000000000</v>
      </c>
      <c r="E40" s="20" t="s">
        <v>53</v>
      </c>
      <c r="F40" s="20" t="s">
        <v>53</v>
      </c>
      <c r="G40" s="14" t="s">
        <v>83</v>
      </c>
      <c r="H40" s="14" t="s">
        <v>10</v>
      </c>
      <c r="I40" s="14"/>
      <c r="J40" s="15" t="s">
        <v>97</v>
      </c>
      <c r="K40" s="15" t="s">
        <v>40</v>
      </c>
      <c r="L40" s="11" t="s">
        <v>98</v>
      </c>
    </row>
    <row r="41" spans="1:12" ht="66" x14ac:dyDescent="0.3">
      <c r="A41" s="10" t="s">
        <v>123</v>
      </c>
      <c r="B41" s="11" t="s">
        <v>8</v>
      </c>
      <c r="C41" s="20" t="s">
        <v>53</v>
      </c>
      <c r="D41" s="12">
        <v>5000000000</v>
      </c>
      <c r="E41" s="20" t="s">
        <v>53</v>
      </c>
      <c r="F41" s="20" t="s">
        <v>53</v>
      </c>
      <c r="G41" s="14" t="s">
        <v>83</v>
      </c>
      <c r="H41" s="14" t="s">
        <v>10</v>
      </c>
      <c r="I41" s="14"/>
      <c r="J41" s="28" t="s">
        <v>121</v>
      </c>
      <c r="K41" s="15" t="s">
        <v>124</v>
      </c>
      <c r="L41" s="11" t="s">
        <v>125</v>
      </c>
    </row>
    <row r="42" spans="1:12" ht="33.4" customHeight="1" x14ac:dyDescent="0.3">
      <c r="A42" s="10" t="s">
        <v>120</v>
      </c>
      <c r="B42" s="11" t="s">
        <v>8</v>
      </c>
      <c r="C42" s="12">
        <f>800000000+850000000+900000000+950000000+1000000000</f>
        <v>4500000000</v>
      </c>
      <c r="D42" s="12">
        <v>7250000000</v>
      </c>
      <c r="E42" s="13">
        <f>(D42-C42)/C42</f>
        <v>0.61111111111111116</v>
      </c>
      <c r="F42" s="20" t="s">
        <v>53</v>
      </c>
      <c r="G42" s="14" t="s">
        <v>83</v>
      </c>
      <c r="H42" s="14"/>
      <c r="I42" s="14"/>
      <c r="J42" s="28" t="s">
        <v>121</v>
      </c>
      <c r="K42" s="15" t="s">
        <v>73</v>
      </c>
      <c r="L42" s="11" t="s">
        <v>122</v>
      </c>
    </row>
    <row r="43" spans="1:12" ht="33.4" customHeight="1" x14ac:dyDescent="0.3">
      <c r="A43" s="27" t="s">
        <v>63</v>
      </c>
      <c r="B43" s="11" t="s">
        <v>36</v>
      </c>
      <c r="C43" s="47">
        <f>2310800000*5</f>
        <v>11554000000</v>
      </c>
      <c r="D43" s="47">
        <v>8000000000</v>
      </c>
      <c r="E43" s="48" t="s">
        <v>64</v>
      </c>
      <c r="F43" s="20" t="s">
        <v>53</v>
      </c>
      <c r="G43" s="14" t="s">
        <v>65</v>
      </c>
      <c r="H43" s="14"/>
      <c r="I43" s="14" t="s">
        <v>10</v>
      </c>
      <c r="J43" s="15" t="s">
        <v>21</v>
      </c>
      <c r="K43" s="15" t="s">
        <v>66</v>
      </c>
      <c r="L43" s="11" t="s">
        <v>67</v>
      </c>
    </row>
    <row r="44" spans="1:12" ht="33.4" customHeight="1" x14ac:dyDescent="0.3">
      <c r="A44" s="27" t="s">
        <v>68</v>
      </c>
      <c r="B44" s="11" t="s">
        <v>36</v>
      </c>
      <c r="C44" s="47"/>
      <c r="D44" s="47"/>
      <c r="E44" s="48"/>
      <c r="F44" s="20" t="s">
        <v>53</v>
      </c>
      <c r="G44" s="14" t="s">
        <v>65</v>
      </c>
      <c r="H44" s="14"/>
      <c r="I44" s="14" t="s">
        <v>10</v>
      </c>
      <c r="J44" s="15" t="s">
        <v>21</v>
      </c>
      <c r="K44" s="15" t="s">
        <v>66</v>
      </c>
      <c r="L44" s="11" t="s">
        <v>67</v>
      </c>
    </row>
    <row r="45" spans="1:12" ht="33.4" customHeight="1" x14ac:dyDescent="0.3">
      <c r="A45" s="27" t="s">
        <v>69</v>
      </c>
      <c r="B45" s="11" t="s">
        <v>36</v>
      </c>
      <c r="C45" s="47"/>
      <c r="D45" s="47"/>
      <c r="E45" s="48"/>
      <c r="F45" s="20" t="s">
        <v>53</v>
      </c>
      <c r="G45" s="14" t="s">
        <v>65</v>
      </c>
      <c r="H45" s="14"/>
      <c r="I45" s="14" t="s">
        <v>10</v>
      </c>
      <c r="J45" s="15" t="s">
        <v>21</v>
      </c>
      <c r="K45" s="15" t="s">
        <v>66</v>
      </c>
      <c r="L45" s="11" t="s">
        <v>67</v>
      </c>
    </row>
    <row r="46" spans="1:12" ht="49.5" x14ac:dyDescent="0.3">
      <c r="A46" s="16" t="s">
        <v>133</v>
      </c>
      <c r="B46" s="11" t="s">
        <v>36</v>
      </c>
      <c r="C46" s="12">
        <v>50000000</v>
      </c>
      <c r="D46" s="12">
        <v>68864631</v>
      </c>
      <c r="E46" s="13">
        <f>(D46-C46)/C46</f>
        <v>0.37729262000000002</v>
      </c>
      <c r="F46" s="20" t="s">
        <v>53</v>
      </c>
      <c r="G46" s="14" t="s">
        <v>65</v>
      </c>
      <c r="H46" s="14"/>
      <c r="I46" s="14" t="s">
        <v>10</v>
      </c>
      <c r="J46" s="18" t="s">
        <v>76</v>
      </c>
      <c r="K46" s="15" t="s">
        <v>134</v>
      </c>
      <c r="L46" s="11" t="s">
        <v>135</v>
      </c>
    </row>
    <row r="47" spans="1:12" ht="33.4" customHeight="1" x14ac:dyDescent="0.3">
      <c r="A47" s="23" t="s">
        <v>153</v>
      </c>
      <c r="B47" s="11" t="s">
        <v>8</v>
      </c>
      <c r="C47" s="20" t="s">
        <v>53</v>
      </c>
      <c r="D47" s="12">
        <v>10000000</v>
      </c>
      <c r="E47" s="20" t="s">
        <v>53</v>
      </c>
      <c r="F47" s="20" t="s">
        <v>53</v>
      </c>
      <c r="G47" s="14" t="s">
        <v>54</v>
      </c>
      <c r="H47" s="14" t="s">
        <v>10</v>
      </c>
      <c r="I47" s="14"/>
      <c r="J47" s="15" t="s">
        <v>54</v>
      </c>
      <c r="K47" s="15" t="s">
        <v>22</v>
      </c>
      <c r="L47" s="11" t="s">
        <v>154</v>
      </c>
    </row>
    <row r="48" spans="1:12" ht="33" x14ac:dyDescent="0.3">
      <c r="A48" s="27" t="s">
        <v>143</v>
      </c>
      <c r="B48" s="11" t="s">
        <v>52</v>
      </c>
      <c r="C48" s="20" t="s">
        <v>53</v>
      </c>
      <c r="D48" s="12">
        <v>1400000000</v>
      </c>
      <c r="E48" s="20" t="s">
        <v>53</v>
      </c>
      <c r="F48" s="20" t="s">
        <v>53</v>
      </c>
      <c r="G48" s="14" t="s">
        <v>71</v>
      </c>
      <c r="H48" s="14" t="s">
        <v>10</v>
      </c>
      <c r="I48" s="14"/>
      <c r="J48" s="15" t="s">
        <v>54</v>
      </c>
      <c r="K48" s="15" t="s">
        <v>144</v>
      </c>
      <c r="L48" s="11" t="s">
        <v>145</v>
      </c>
    </row>
    <row r="49" spans="1:13" ht="82.5" x14ac:dyDescent="0.3">
      <c r="A49" s="27" t="s">
        <v>165</v>
      </c>
      <c r="B49" s="11" t="s">
        <v>36</v>
      </c>
      <c r="C49" s="12">
        <f>28000000*5</f>
        <v>140000000</v>
      </c>
      <c r="D49" s="12">
        <f>37000000+38000000+39000000+39000000+40000000</f>
        <v>193000000</v>
      </c>
      <c r="E49" s="13">
        <f>(D49-C49)/C49</f>
        <v>0.37857142857142856</v>
      </c>
      <c r="F49" s="20" t="s">
        <v>53</v>
      </c>
      <c r="G49" s="14" t="s">
        <v>65</v>
      </c>
      <c r="H49" s="14"/>
      <c r="I49" s="14" t="s">
        <v>10</v>
      </c>
      <c r="J49" s="15" t="s">
        <v>54</v>
      </c>
      <c r="K49" s="15" t="s">
        <v>166</v>
      </c>
      <c r="L49" s="11" t="s">
        <v>167</v>
      </c>
    </row>
    <row r="50" spans="1:13" ht="33" x14ac:dyDescent="0.3">
      <c r="A50" s="16" t="s">
        <v>91</v>
      </c>
      <c r="B50" s="11" t="s">
        <v>25</v>
      </c>
      <c r="C50" s="20" t="s">
        <v>53</v>
      </c>
      <c r="D50" s="12">
        <v>3000000000</v>
      </c>
      <c r="E50" s="20" t="s">
        <v>53</v>
      </c>
      <c r="F50" s="20" t="s">
        <v>53</v>
      </c>
      <c r="G50" s="14" t="s">
        <v>92</v>
      </c>
      <c r="H50" s="14" t="s">
        <v>10</v>
      </c>
      <c r="I50" s="14"/>
      <c r="J50" s="18" t="s">
        <v>93</v>
      </c>
      <c r="K50" s="15" t="s">
        <v>94</v>
      </c>
      <c r="L50" s="11" t="s">
        <v>95</v>
      </c>
    </row>
    <row r="51" spans="1:13" ht="33" x14ac:dyDescent="0.3">
      <c r="A51" s="23" t="s">
        <v>136</v>
      </c>
      <c r="B51" s="11" t="s">
        <v>137</v>
      </c>
      <c r="C51" s="20" t="s">
        <v>53</v>
      </c>
      <c r="D51" s="12">
        <v>400000000</v>
      </c>
      <c r="E51" s="20" t="s">
        <v>53</v>
      </c>
      <c r="F51" s="20" t="s">
        <v>53</v>
      </c>
      <c r="G51" s="14" t="s">
        <v>71</v>
      </c>
      <c r="H51" s="14" t="s">
        <v>10</v>
      </c>
      <c r="I51" s="14"/>
      <c r="J51" s="15" t="s">
        <v>54</v>
      </c>
      <c r="K51" s="15" t="s">
        <v>138</v>
      </c>
      <c r="L51" s="11" t="s">
        <v>139</v>
      </c>
    </row>
    <row r="52" spans="1:13" ht="33" x14ac:dyDescent="0.3">
      <c r="A52" s="10" t="s">
        <v>126</v>
      </c>
      <c r="B52" s="11" t="s">
        <v>8</v>
      </c>
      <c r="C52" s="20" t="s">
        <v>53</v>
      </c>
      <c r="D52" s="12">
        <v>2000000000</v>
      </c>
      <c r="E52" s="20" t="s">
        <v>53</v>
      </c>
      <c r="F52" s="20" t="s">
        <v>53</v>
      </c>
      <c r="G52" s="14" t="s">
        <v>83</v>
      </c>
      <c r="H52" s="14" t="s">
        <v>10</v>
      </c>
      <c r="I52" s="14"/>
      <c r="J52" s="28" t="s">
        <v>121</v>
      </c>
      <c r="K52" s="15" t="s">
        <v>127</v>
      </c>
      <c r="L52" s="11" t="s">
        <v>128</v>
      </c>
    </row>
    <row r="53" spans="1:13" ht="49.5" x14ac:dyDescent="0.3">
      <c r="A53" s="16" t="s">
        <v>82</v>
      </c>
      <c r="B53" s="11" t="s">
        <v>25</v>
      </c>
      <c r="C53" s="20" t="s">
        <v>53</v>
      </c>
      <c r="D53" s="12">
        <v>5000000000</v>
      </c>
      <c r="E53" s="20" t="s">
        <v>53</v>
      </c>
      <c r="F53" s="20" t="s">
        <v>53</v>
      </c>
      <c r="G53" s="14" t="s">
        <v>83</v>
      </c>
      <c r="H53" s="14" t="s">
        <v>10</v>
      </c>
      <c r="I53" s="14"/>
      <c r="J53" s="18" t="s">
        <v>84</v>
      </c>
      <c r="K53" s="15" t="s">
        <v>85</v>
      </c>
      <c r="L53" s="11" t="s">
        <v>86</v>
      </c>
    </row>
    <row r="54" spans="1:13" x14ac:dyDescent="0.3">
      <c r="A54" s="23" t="s">
        <v>149</v>
      </c>
      <c r="B54" s="11" t="s">
        <v>25</v>
      </c>
      <c r="C54" s="20" t="s">
        <v>53</v>
      </c>
      <c r="D54" s="12">
        <v>25000000</v>
      </c>
      <c r="E54" s="20" t="s">
        <v>53</v>
      </c>
      <c r="F54" s="20" t="s">
        <v>53</v>
      </c>
      <c r="G54" s="14" t="s">
        <v>54</v>
      </c>
      <c r="H54" s="14" t="s">
        <v>10</v>
      </c>
      <c r="I54" s="14"/>
      <c r="J54" s="15" t="s">
        <v>54</v>
      </c>
      <c r="K54" s="15" t="s">
        <v>54</v>
      </c>
      <c r="L54" s="11" t="s">
        <v>150</v>
      </c>
    </row>
    <row r="55" spans="1:13" ht="49.5" x14ac:dyDescent="0.3">
      <c r="A55" s="16" t="s">
        <v>104</v>
      </c>
      <c r="B55" s="11" t="s">
        <v>36</v>
      </c>
      <c r="C55" s="20" t="s">
        <v>53</v>
      </c>
      <c r="D55" s="12">
        <v>500000000</v>
      </c>
      <c r="E55" s="20" t="s">
        <v>53</v>
      </c>
      <c r="F55" s="20" t="s">
        <v>53</v>
      </c>
      <c r="G55" s="14" t="s">
        <v>83</v>
      </c>
      <c r="H55" s="14" t="s">
        <v>10</v>
      </c>
      <c r="I55" s="14"/>
      <c r="J55" s="15" t="s">
        <v>105</v>
      </c>
      <c r="K55" s="15" t="s">
        <v>106</v>
      </c>
      <c r="L55" s="11" t="s">
        <v>107</v>
      </c>
    </row>
    <row r="56" spans="1:13" x14ac:dyDescent="0.3">
      <c r="A56" s="11"/>
      <c r="B56" s="11"/>
      <c r="C56" s="23"/>
      <c r="D56" s="23"/>
      <c r="E56" s="20"/>
      <c r="F56" s="20"/>
      <c r="G56" s="14"/>
      <c r="H56" s="14"/>
      <c r="I56" s="14"/>
      <c r="J56" s="15"/>
      <c r="K56" s="15"/>
      <c r="L56" s="11"/>
    </row>
    <row r="57" spans="1:13" ht="18.75" x14ac:dyDescent="0.3">
      <c r="A57" s="24" t="s">
        <v>168</v>
      </c>
      <c r="B57" s="25"/>
      <c r="C57" s="26"/>
      <c r="D57" s="26"/>
      <c r="E57" s="9"/>
      <c r="F57" s="9"/>
      <c r="G57" s="20"/>
      <c r="H57" s="20"/>
      <c r="I57" s="20"/>
      <c r="J57" s="30"/>
      <c r="K57" s="30"/>
      <c r="L57" s="25"/>
    </row>
    <row r="58" spans="1:13" ht="33" x14ac:dyDescent="0.3">
      <c r="A58" s="23" t="s">
        <v>180</v>
      </c>
      <c r="B58" s="11" t="s">
        <v>60</v>
      </c>
      <c r="C58" s="20" t="s">
        <v>53</v>
      </c>
      <c r="D58" s="12">
        <v>200000</v>
      </c>
      <c r="E58" s="20" t="s">
        <v>53</v>
      </c>
      <c r="F58" s="20" t="s">
        <v>53</v>
      </c>
      <c r="G58" s="14" t="s">
        <v>181</v>
      </c>
      <c r="H58" s="14" t="s">
        <v>10</v>
      </c>
      <c r="I58" s="14"/>
      <c r="J58" s="28" t="s">
        <v>182</v>
      </c>
      <c r="K58" s="15" t="s">
        <v>183</v>
      </c>
      <c r="L58" s="11" t="s">
        <v>184</v>
      </c>
      <c r="M58" s="37"/>
    </row>
    <row r="59" spans="1:13" ht="49.5" x14ac:dyDescent="0.3">
      <c r="A59" s="27" t="s">
        <v>169</v>
      </c>
      <c r="B59" s="11" t="s">
        <v>60</v>
      </c>
      <c r="C59" s="20" t="s">
        <v>53</v>
      </c>
      <c r="D59" s="31" t="s">
        <v>170</v>
      </c>
      <c r="E59" s="20" t="s">
        <v>53</v>
      </c>
      <c r="F59" s="20" t="s">
        <v>53</v>
      </c>
      <c r="G59" s="14" t="s">
        <v>65</v>
      </c>
      <c r="H59" s="14" t="s">
        <v>10</v>
      </c>
      <c r="I59" s="14"/>
      <c r="J59" s="18" t="s">
        <v>79</v>
      </c>
      <c r="K59" s="15" t="s">
        <v>171</v>
      </c>
      <c r="L59" s="11" t="s">
        <v>172</v>
      </c>
    </row>
    <row r="60" spans="1:13" x14ac:dyDescent="0.3">
      <c r="A60" s="23" t="s">
        <v>197</v>
      </c>
      <c r="B60" s="11" t="s">
        <v>189</v>
      </c>
      <c r="C60" s="20" t="s">
        <v>53</v>
      </c>
      <c r="D60" s="12">
        <v>25000000</v>
      </c>
      <c r="E60" s="20" t="s">
        <v>53</v>
      </c>
      <c r="F60" s="20" t="s">
        <v>53</v>
      </c>
      <c r="G60" s="14" t="s">
        <v>54</v>
      </c>
      <c r="H60" s="14" t="s">
        <v>10</v>
      </c>
      <c r="I60" s="14"/>
      <c r="J60" s="15" t="s">
        <v>54</v>
      </c>
      <c r="K60" s="15" t="s">
        <v>54</v>
      </c>
      <c r="L60" s="11" t="s">
        <v>198</v>
      </c>
    </row>
    <row r="61" spans="1:13" ht="33" x14ac:dyDescent="0.3">
      <c r="A61" s="46" t="s">
        <v>195</v>
      </c>
      <c r="B61" s="11" t="s">
        <v>8</v>
      </c>
      <c r="C61" s="20" t="s">
        <v>53</v>
      </c>
      <c r="D61" s="38">
        <v>50000000</v>
      </c>
      <c r="E61" s="20" t="s">
        <v>53</v>
      </c>
      <c r="F61" s="20" t="s">
        <v>53</v>
      </c>
      <c r="G61" s="39" t="s">
        <v>71</v>
      </c>
      <c r="H61" s="39" t="s">
        <v>10</v>
      </c>
      <c r="I61" s="39"/>
      <c r="J61" s="15" t="s">
        <v>54</v>
      </c>
      <c r="K61" s="15" t="s">
        <v>22</v>
      </c>
      <c r="L61" s="32" t="s">
        <v>196</v>
      </c>
      <c r="M61" s="33"/>
    </row>
    <row r="62" spans="1:13" x14ac:dyDescent="0.3">
      <c r="A62" s="23" t="s">
        <v>188</v>
      </c>
      <c r="B62" s="11" t="s">
        <v>189</v>
      </c>
      <c r="C62" s="20" t="s">
        <v>53</v>
      </c>
      <c r="D62" s="12">
        <v>50000000</v>
      </c>
      <c r="E62" s="20" t="s">
        <v>53</v>
      </c>
      <c r="F62" s="20" t="s">
        <v>53</v>
      </c>
      <c r="G62" s="14" t="s">
        <v>71</v>
      </c>
      <c r="H62" s="14" t="s">
        <v>10</v>
      </c>
      <c r="I62" s="14"/>
      <c r="J62" s="15" t="s">
        <v>54</v>
      </c>
      <c r="K62" s="15" t="s">
        <v>190</v>
      </c>
      <c r="L62" s="11" t="s">
        <v>191</v>
      </c>
    </row>
    <row r="63" spans="1:13" ht="66" x14ac:dyDescent="0.3">
      <c r="A63" s="16" t="s">
        <v>173</v>
      </c>
      <c r="B63" s="11" t="s">
        <v>8</v>
      </c>
      <c r="C63" s="20" t="s">
        <v>53</v>
      </c>
      <c r="D63" s="12">
        <v>1000000000</v>
      </c>
      <c r="E63" s="20" t="s">
        <v>53</v>
      </c>
      <c r="F63" s="20" t="s">
        <v>53</v>
      </c>
      <c r="G63" s="14" t="s">
        <v>83</v>
      </c>
      <c r="H63" s="14" t="s">
        <v>10</v>
      </c>
      <c r="I63" s="14"/>
      <c r="J63" s="18" t="s">
        <v>174</v>
      </c>
      <c r="K63" s="15" t="s">
        <v>175</v>
      </c>
      <c r="L63" s="11" t="s">
        <v>176</v>
      </c>
    </row>
    <row r="64" spans="1:13" ht="33" x14ac:dyDescent="0.3">
      <c r="A64" s="11" t="s">
        <v>199</v>
      </c>
      <c r="B64" s="11" t="s">
        <v>189</v>
      </c>
      <c r="C64" s="20" t="s">
        <v>53</v>
      </c>
      <c r="D64" s="12">
        <v>100000000</v>
      </c>
      <c r="E64" s="20" t="s">
        <v>53</v>
      </c>
      <c r="F64" s="20" t="s">
        <v>53</v>
      </c>
      <c r="G64" s="14" t="s">
        <v>54</v>
      </c>
      <c r="H64" s="14" t="s">
        <v>10</v>
      </c>
      <c r="I64" s="14"/>
      <c r="J64" s="15" t="s">
        <v>54</v>
      </c>
      <c r="K64" s="15" t="s">
        <v>54</v>
      </c>
      <c r="L64" s="11" t="s">
        <v>200</v>
      </c>
    </row>
    <row r="65" spans="1:12" ht="33" x14ac:dyDescent="0.3">
      <c r="A65" s="11" t="s">
        <v>177</v>
      </c>
      <c r="B65" s="11" t="s">
        <v>8</v>
      </c>
      <c r="C65" s="20" t="s">
        <v>53</v>
      </c>
      <c r="D65" s="12">
        <v>750000000</v>
      </c>
      <c r="E65" s="20" t="s">
        <v>53</v>
      </c>
      <c r="F65" s="20" t="s">
        <v>53</v>
      </c>
      <c r="G65" s="14" t="s">
        <v>71</v>
      </c>
      <c r="H65" s="14" t="s">
        <v>10</v>
      </c>
      <c r="I65" s="14"/>
      <c r="J65" s="28" t="s">
        <v>121</v>
      </c>
      <c r="K65" s="15" t="s">
        <v>178</v>
      </c>
      <c r="L65" s="11" t="s">
        <v>179</v>
      </c>
    </row>
    <row r="66" spans="1:12" ht="33" x14ac:dyDescent="0.3">
      <c r="A66" s="23" t="s">
        <v>192</v>
      </c>
      <c r="B66" s="11" t="s">
        <v>8</v>
      </c>
      <c r="C66" s="20" t="s">
        <v>53</v>
      </c>
      <c r="D66" s="12">
        <v>75000000</v>
      </c>
      <c r="E66" s="20" t="s">
        <v>53</v>
      </c>
      <c r="F66" s="20" t="s">
        <v>53</v>
      </c>
      <c r="G66" s="14" t="s">
        <v>71</v>
      </c>
      <c r="H66" s="14" t="s">
        <v>10</v>
      </c>
      <c r="I66" s="14"/>
      <c r="J66" s="15" t="s">
        <v>54</v>
      </c>
      <c r="K66" s="15" t="s">
        <v>193</v>
      </c>
      <c r="L66" s="11" t="s">
        <v>194</v>
      </c>
    </row>
    <row r="67" spans="1:12" ht="33" x14ac:dyDescent="0.3">
      <c r="A67" s="23" t="s">
        <v>201</v>
      </c>
      <c r="B67" s="11" t="s">
        <v>189</v>
      </c>
      <c r="C67" s="20" t="s">
        <v>53</v>
      </c>
      <c r="D67" s="34" t="s">
        <v>202</v>
      </c>
      <c r="E67" s="20" t="s">
        <v>53</v>
      </c>
      <c r="F67" s="20" t="s">
        <v>53</v>
      </c>
      <c r="G67" s="14" t="s">
        <v>54</v>
      </c>
      <c r="H67" s="14" t="s">
        <v>10</v>
      </c>
      <c r="I67" s="14"/>
      <c r="J67" s="15" t="s">
        <v>54</v>
      </c>
      <c r="K67" s="15" t="s">
        <v>203</v>
      </c>
      <c r="L67" s="11" t="s">
        <v>204</v>
      </c>
    </row>
    <row r="68" spans="1:12" ht="49.5" x14ac:dyDescent="0.3">
      <c r="A68" s="23" t="s">
        <v>185</v>
      </c>
      <c r="B68" s="11" t="s">
        <v>25</v>
      </c>
      <c r="C68" s="20" t="s">
        <v>53</v>
      </c>
      <c r="D68" s="12">
        <v>350000000</v>
      </c>
      <c r="E68" s="20" t="s">
        <v>53</v>
      </c>
      <c r="F68" s="20" t="s">
        <v>53</v>
      </c>
      <c r="G68" s="14" t="s">
        <v>71</v>
      </c>
      <c r="H68" s="14" t="s">
        <v>10</v>
      </c>
      <c r="I68" s="14"/>
      <c r="J68" s="15" t="s">
        <v>54</v>
      </c>
      <c r="K68" s="15" t="s">
        <v>186</v>
      </c>
      <c r="L68" s="11" t="s">
        <v>187</v>
      </c>
    </row>
    <row r="71" spans="1:12" x14ac:dyDescent="0.3">
      <c r="A71" s="35" t="s">
        <v>205</v>
      </c>
      <c r="B71" s="3"/>
      <c r="C71" s="2"/>
    </row>
    <row r="72" spans="1:12" ht="15" customHeight="1" x14ac:dyDescent="0.3">
      <c r="A72" s="49" t="s">
        <v>206</v>
      </c>
      <c r="B72" s="49"/>
      <c r="C72" s="49"/>
      <c r="D72" s="49"/>
      <c r="E72" s="49"/>
    </row>
    <row r="73" spans="1:12" x14ac:dyDescent="0.3">
      <c r="A73" s="50" t="s">
        <v>207</v>
      </c>
      <c r="B73" s="50"/>
      <c r="C73" s="50"/>
      <c r="D73" s="50"/>
      <c r="E73" s="50"/>
    </row>
  </sheetData>
  <sortState xmlns:xlrd2="http://schemas.microsoft.com/office/spreadsheetml/2017/richdata2" ref="A24:M55">
    <sortCondition ref="A24:A55"/>
  </sortState>
  <mergeCells count="5">
    <mergeCell ref="C43:C45"/>
    <mergeCell ref="D43:D45"/>
    <mergeCell ref="E43:E45"/>
    <mergeCell ref="A72:E72"/>
    <mergeCell ref="A73:E73"/>
  </mergeCells>
  <hyperlinks>
    <hyperlink ref="A63" r:id="rId1" xr:uid="{41B837EC-5C3E-4F36-B63F-B0722E72F20D}"/>
    <hyperlink ref="J2" r:id="rId2" display="NOFO released" xr:uid="{05769005-0864-4AE7-A3CE-13B2F4CEE933}"/>
    <hyperlink ref="A14" r:id="rId3" xr:uid="{774F0F82-1B54-4018-AAA1-7B35C64FEB60}"/>
    <hyperlink ref="A59" r:id="rId4" xr:uid="{238D1CA5-875E-4711-B769-A87327375FC0}"/>
    <hyperlink ref="F2" r:id="rId5" display="WA state expected allocation" xr:uid="{F5A4B89A-D0C7-4B84-AE2C-A5CDC38D7E00}"/>
    <hyperlink ref="A4" r:id="rId6" display="Bridge Program (Formula)" xr:uid="{E8FABDBA-518C-4B8A-816E-68BE260D5182}"/>
    <hyperlink ref="G10" r:id="rId7" display="WSDOT LP" xr:uid="{708BE11E-694A-42CC-95CB-E18B63CAECBD}"/>
    <hyperlink ref="G11" r:id="rId8" display="WSDOT LP" xr:uid="{7C035613-DEDA-4093-BD0F-13810E9541DB}"/>
    <hyperlink ref="G15" r:id="rId9" xr:uid="{D40D2072-9630-4F87-A444-07F15A3591CE}"/>
    <hyperlink ref="A20" r:id="rId10" display="Surface Transportation Block Grant (STBG)" xr:uid="{05842E7D-F07C-437D-87DA-196C68734D00}"/>
    <hyperlink ref="A19" r:id="rId11" xr:uid="{3C444624-67D7-479E-B56E-B219DCF6913D}"/>
    <hyperlink ref="A6" r:id="rId12" xr:uid="{F0B56202-B8C2-4E0E-84AC-E25CC805230F}"/>
    <hyperlink ref="A16" r:id="rId13" xr:uid="{61A4A762-F25C-42B5-88A3-93B8B52B7F01}"/>
    <hyperlink ref="A10" r:id="rId14" xr:uid="{1A427F06-1FD1-4BBB-9076-AD2AF7BCBFAC}"/>
    <hyperlink ref="A11" r:id="rId15" display="Railroad-Highway Crossings" xr:uid="{71D27898-DC86-4891-9249-FF4B45D96EAA}"/>
    <hyperlink ref="A15" r:id="rId16" xr:uid="{22DF80A2-65D8-4BAC-814B-EF34D23AF274}"/>
    <hyperlink ref="A12" r:id="rId17" xr:uid="{7C3D43F8-D9E9-4968-9A97-CFDA6546F8A2}"/>
    <hyperlink ref="A13" r:id="rId18" display="Metropolitan Transportation Planning" xr:uid="{4B0A5227-FEBE-4354-BF0A-D3DADA8858F6}"/>
    <hyperlink ref="A5" r:id="rId19" xr:uid="{3DF54CE7-6BDA-45C4-B34B-05E2DB571546}"/>
    <hyperlink ref="A34" r:id="rId20" display="Ferry Boat -- Urbanized Area Passenger Ferry Program" xr:uid="{812B4682-6ECE-4EE0-BE5E-D126629055E4}"/>
    <hyperlink ref="A18" r:id="rId21" display="State of Good Repair Grants - 5337" xr:uid="{A369F58A-C22C-4A2C-8D14-B2B06B6F5920}"/>
    <hyperlink ref="A9" r:id="rId22" display="Grants for Buses and Bus Facilities Program - 5339" xr:uid="{C619651F-2A5F-4F0F-BF70-6410F3E6F4FF}"/>
    <hyperlink ref="A7" r:id="rId23" xr:uid="{249E2D2C-2E92-4544-BF47-82A04F47E70E}"/>
    <hyperlink ref="A21" r:id="rId24" xr:uid="{DB9F2C6E-5C2F-47A1-BA5B-0EF9C8E70738}"/>
    <hyperlink ref="A43" r:id="rId25" xr:uid="{86F45D36-1802-4FFE-BE93-B08ACF6D9287}"/>
    <hyperlink ref="A44" r:id="rId26" xr:uid="{BE1324C4-9040-40FE-B745-863DAB325476}"/>
    <hyperlink ref="A45" r:id="rId27" xr:uid="{336DE685-A00B-43C7-ABF9-66C462F55D83}"/>
    <hyperlink ref="A46" r:id="rId28" xr:uid="{453426A6-F918-4970-B32C-30B6A2C4F155}"/>
    <hyperlink ref="J27" r:id="rId29" display="closes 5/31/22" xr:uid="{D7B41319-C4E7-4B55-BC1E-BC186A39D794}"/>
    <hyperlink ref="J39" r:id="rId30" display="closes 5/31/22" xr:uid="{EEFA6EA3-DC59-4990-98FB-180495D39F1E}"/>
    <hyperlink ref="A49" r:id="rId31" xr:uid="{9BF2F5BC-060D-47B9-A90F-8827A6AE4EF1}"/>
    <hyperlink ref="A27" r:id="rId32" display="Bus Competitive Grants -- 5339 (discretionary component of Grants for Buses and Bus Facilities Program)" xr:uid="{BB2FA1EB-6C21-42CD-BFDF-5ED438F1E73E}"/>
    <hyperlink ref="A25" r:id="rId33" xr:uid="{405D924B-2A85-40CB-B887-40338BD6BF88}"/>
    <hyperlink ref="A39" r:id="rId34" xr:uid="{718EE13F-8B68-41B3-BE62-845162793325}"/>
    <hyperlink ref="A31" r:id="rId35" xr:uid="{3112718D-CE30-4040-952D-CE1D6C94696A}"/>
    <hyperlink ref="J46" r:id="rId36" display="closes 7/25/22" xr:uid="{D962B633-5546-4A4D-89B6-9B30FD587563}"/>
    <hyperlink ref="J53" r:id="rId37" xr:uid="{30B395E0-4F77-411F-AD3A-824662DC7763}"/>
    <hyperlink ref="A26" r:id="rId38" xr:uid="{478EB57E-75F4-47D2-BEC2-CB2C6EA6847E}"/>
    <hyperlink ref="J26" r:id="rId39" display="closes 8/9/22" xr:uid="{D366992F-920B-4D7D-BB2D-3C02AF92BCFB}"/>
    <hyperlink ref="A53" r:id="rId40" xr:uid="{57A59C10-972A-4A35-864C-A2A44881204B}"/>
    <hyperlink ref="J11" r:id="rId41" xr:uid="{49F89A36-DA51-446D-8DA5-5666DFA5E634}"/>
    <hyperlink ref="J63" r:id="rId42" xr:uid="{8B76FBAA-6F10-4E05-866B-7362B33F7062}"/>
    <hyperlink ref="J59" r:id="rId43" xr:uid="{08603AEC-332C-46AE-9FF3-B632115261BF}"/>
    <hyperlink ref="J34" r:id="rId44" xr:uid="{2159301C-D625-42C3-BE88-236D77F872BE}"/>
    <hyperlink ref="J50" r:id="rId45" xr:uid="{1AE8CC79-6250-40DE-A565-3A90197D3A62}"/>
    <hyperlink ref="A50" r:id="rId46" xr:uid="{DEBEB68E-E423-45E8-8403-27708C73BB14}"/>
    <hyperlink ref="A17" r:id="rId47" xr:uid="{114C50A7-6616-4B0A-9B8B-403FE0229848}"/>
    <hyperlink ref="J31" r:id="rId48" xr:uid="{7222C702-DB70-4B9E-BA4B-768038A5D257}"/>
    <hyperlink ref="G7" r:id="rId49" xr:uid="{E11A1D54-E7DC-4806-B72F-965490CAF4B1}"/>
    <hyperlink ref="J7" r:id="rId50" xr:uid="{4B2AC084-796A-4DE0-A5F9-827C8DB27C09}"/>
    <hyperlink ref="G9" r:id="rId51" display="PSRC or WSDOT?" xr:uid="{4DA78F81-3882-4253-A3B4-96786E8CD65D}"/>
    <hyperlink ref="A48" r:id="rId52" xr:uid="{F5C00274-041D-40EB-98E5-A472105E0408}"/>
    <hyperlink ref="A42" r:id="rId53" xr:uid="{227BAD16-92F9-4317-9BB1-D6F8078B4361}"/>
    <hyperlink ref="A41" r:id="rId54" xr:uid="{F5BBBFE5-F0FE-4F76-A60C-987C511C431D}"/>
    <hyperlink ref="A52" r:id="rId55" xr:uid="{AF2339FB-0E59-43A7-A2FB-85229725B0AD}"/>
    <hyperlink ref="A38" r:id="rId56" xr:uid="{93266E4D-5074-40F6-8B5B-55596B99C8F5}"/>
    <hyperlink ref="A32" r:id="rId57" xr:uid="{CB1757C3-2BA4-44F4-A8B2-18CC39696D2A}"/>
    <hyperlink ref="A55" r:id="rId58" xr:uid="{D0FB9F0F-B8A1-411B-A6D3-55C840544A08}"/>
    <hyperlink ref="J35" r:id="rId59" xr:uid="{4EA332AD-A298-4FA7-80AE-15C272CB8277}"/>
    <hyperlink ref="A35" r:id="rId60" xr:uid="{D200EA0F-9BA0-4E36-8FFD-5CCC1967D59A}"/>
    <hyperlink ref="A33" r:id="rId61" xr:uid="{24070BC0-729D-4B53-AE76-9D6386D66424}"/>
    <hyperlink ref="J25" r:id="rId62" xr:uid="{F51D2C33-F932-4827-A334-C95603B0AE1A}"/>
    <hyperlink ref="J42" r:id="rId63" xr:uid="{3D7EB4CE-7902-4924-B8B2-7DAAA91E4087}"/>
    <hyperlink ref="J41" r:id="rId64" xr:uid="{2EF1652A-93DE-4CDC-B14A-7B39309252E9}"/>
    <hyperlink ref="J52" r:id="rId65" xr:uid="{46D97061-8EA5-4E31-AE67-9E27ABFADBFF}"/>
    <hyperlink ref="J65" r:id="rId66" xr:uid="{C49F4AD8-3190-4188-A0DD-737B993930E1}"/>
    <hyperlink ref="J58" r:id="rId67" xr:uid="{90774F92-F2B4-4D24-9584-FC7654BAFA89}"/>
    <hyperlink ref="J38" r:id="rId68" xr:uid="{80152D8B-3A9D-4D17-81CC-6F3EBEE2DE96}"/>
    <hyperlink ref="A8" r:id="rId69" display="Forumla Grants for Rural Areas - 5311" xr:uid="{9D95CE73-1D9F-4B24-A880-FA7A57943FC6}"/>
    <hyperlink ref="G8" r:id="rId70" xr:uid="{78122649-000D-43C0-874E-40771A8B4504}"/>
  </hyperlinks>
  <pageMargins left="0.45" right="0.45" top="0.75" bottom="0.75" header="0.3" footer="0.3"/>
  <pageSetup paperSize="3" scale="50" fitToHeight="0" orientation="landscape" verticalDpi="300" r:id="rId71"/>
  <headerFooter>
    <oddHeader>&amp;R&amp;G</oddHeader>
    <oddFooter>&amp;C&amp;"Arial Narrow,Regular"Page &amp;P of &amp;N</oddFooter>
  </headerFooter>
  <drawing r:id="rId72"/>
  <legacyDrawingHF r:id="rId7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PSRC's BIL Overview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 Cox</dc:creator>
  <cp:lastModifiedBy>Monica Adkins</cp:lastModifiedBy>
  <cp:lastPrinted>2022-08-17T16:42:23Z</cp:lastPrinted>
  <dcterms:created xsi:type="dcterms:W3CDTF">2022-08-12T23:26:36Z</dcterms:created>
  <dcterms:modified xsi:type="dcterms:W3CDTF">2022-08-17T21:14:42Z</dcterms:modified>
</cp:coreProperties>
</file>